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S:\Affaires\2024\2024-058 UNIVERSITE DE BOURGOGNE - BATIMENT SANTE B4 - DIJON\5_ETUDES\04 - PRO\06 - RENDU DCE\ANNEXES\"/>
    </mc:Choice>
  </mc:AlternateContent>
  <xr:revisionPtr revIDLastSave="0" documentId="13_ncr:1_{54C37896-AC17-4B5F-BC75-90451C808F6B}" xr6:coauthVersionLast="47" xr6:coauthVersionMax="47" xr10:uidLastSave="{00000000-0000-0000-0000-000000000000}"/>
  <bookViews>
    <workbookView xWindow="-28920" yWindow="-120" windowWidth="29040" windowHeight="17640" tabRatio="500" xr2:uid="{00000000-000D-0000-FFFF-FFFF00000000}"/>
  </bookViews>
  <sheets>
    <sheet name="Surfaces" sheetId="8" r:id="rId1"/>
  </sheets>
  <definedNames>
    <definedName name="_xlnm.Print_Area" localSheetId="0">Surfaces!$A$1:$J$116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06" i="8" l="1"/>
  <c r="Q102" i="8"/>
  <c r="P87" i="8"/>
  <c r="P86" i="8"/>
  <c r="Q86" i="8" s="1"/>
  <c r="Q75" i="8"/>
  <c r="Q58" i="8"/>
  <c r="Q39" i="8"/>
  <c r="P83" i="8"/>
  <c r="Q83" i="8" s="1"/>
  <c r="P82" i="8"/>
  <c r="Q82" i="8" s="1"/>
  <c r="Q95" i="8"/>
  <c r="Q87" i="8"/>
  <c r="Q93" i="8"/>
  <c r="Q91" i="8"/>
  <c r="Q27" i="8"/>
  <c r="Q21" i="8"/>
  <c r="Q20" i="8"/>
  <c r="Q98" i="8"/>
  <c r="Q97" i="8"/>
  <c r="Q94" i="8"/>
  <c r="Q92" i="8"/>
  <c r="Q90" i="8"/>
  <c r="Q89" i="8"/>
  <c r="Q85" i="8"/>
  <c r="Q84" i="8"/>
  <c r="Q81" i="8"/>
  <c r="Q79" i="8"/>
  <c r="Q78" i="8"/>
  <c r="Q77" i="8"/>
  <c r="O76" i="8"/>
  <c r="Q74" i="8"/>
  <c r="O73" i="8"/>
  <c r="Q70" i="8"/>
  <c r="Q69" i="8"/>
  <c r="Q68" i="8"/>
  <c r="Q67" i="8"/>
  <c r="Q66" i="8"/>
  <c r="Q65" i="8"/>
  <c r="Q64" i="8"/>
  <c r="Q63" i="8"/>
  <c r="Q62" i="8"/>
  <c r="Q61" i="8"/>
  <c r="Q60" i="8"/>
  <c r="Q59" i="8"/>
  <c r="Q57" i="8"/>
  <c r="Q56" i="8"/>
  <c r="Q55" i="8"/>
  <c r="Q53" i="8"/>
  <c r="Q52" i="8"/>
  <c r="Q51" i="8"/>
  <c r="Q50" i="8"/>
  <c r="Q47" i="8"/>
  <c r="Q46" i="8"/>
  <c r="Q45" i="8"/>
  <c r="Q44" i="8"/>
  <c r="Q43" i="8"/>
  <c r="Q42" i="8"/>
  <c r="Q40" i="8"/>
  <c r="Q38" i="8"/>
  <c r="Q37" i="8"/>
  <c r="Q36" i="8"/>
  <c r="Q35" i="8"/>
  <c r="O34" i="8"/>
  <c r="Q33" i="8"/>
  <c r="Q32" i="8"/>
  <c r="Q31" i="8"/>
  <c r="Q30" i="8"/>
  <c r="Q26" i="8"/>
  <c r="Q25" i="8"/>
  <c r="Q24" i="8"/>
  <c r="Q23" i="8"/>
  <c r="Q22" i="8"/>
  <c r="Q19" i="8"/>
  <c r="Q18" i="8"/>
  <c r="Q17" i="8"/>
  <c r="Q16" i="8"/>
  <c r="Q15" i="8"/>
  <c r="Q14" i="8"/>
  <c r="Q13" i="8"/>
  <c r="Q12" i="8"/>
  <c r="Q7" i="8"/>
  <c r="I7" i="8"/>
  <c r="I13" i="8"/>
  <c r="I14" i="8"/>
  <c r="I16" i="8"/>
  <c r="I18" i="8"/>
  <c r="I19" i="8"/>
  <c r="I20" i="8"/>
  <c r="I22" i="8"/>
  <c r="I23" i="8"/>
  <c r="I24" i="8"/>
  <c r="I25" i="8"/>
  <c r="I26" i="8"/>
  <c r="G27" i="8"/>
  <c r="I27" i="8"/>
  <c r="I30" i="8"/>
  <c r="I31" i="8"/>
  <c r="G34" i="8"/>
  <c r="I35" i="8"/>
  <c r="I34" i="8" s="1"/>
  <c r="I40" i="8"/>
  <c r="I42" i="8"/>
  <c r="I43" i="8"/>
  <c r="I44" i="8"/>
  <c r="I45" i="8"/>
  <c r="I50" i="8"/>
  <c r="I51" i="8"/>
  <c r="I52" i="8"/>
  <c r="I53" i="8"/>
  <c r="I55" i="8"/>
  <c r="I56" i="8"/>
  <c r="I57" i="8"/>
  <c r="I59" i="8"/>
  <c r="I60" i="8"/>
  <c r="I61" i="8"/>
  <c r="I62" i="8"/>
  <c r="I63" i="8"/>
  <c r="I64" i="8"/>
  <c r="I65" i="8"/>
  <c r="I69" i="8"/>
  <c r="I70" i="8"/>
  <c r="I74" i="8"/>
  <c r="I73" i="8" s="1"/>
  <c r="I76" i="8"/>
  <c r="I81" i="8"/>
  <c r="I82" i="8"/>
  <c r="I83" i="8"/>
  <c r="I84" i="8"/>
  <c r="I85" i="8"/>
  <c r="H86" i="8"/>
  <c r="I86" i="8" s="1"/>
  <c r="H87" i="8"/>
  <c r="I87" i="8" s="1"/>
  <c r="I89" i="8"/>
  <c r="I90" i="8"/>
  <c r="I92" i="8"/>
  <c r="I94" i="8"/>
  <c r="I95" i="8"/>
  <c r="I96" i="8"/>
  <c r="I97" i="8"/>
  <c r="I98" i="8"/>
  <c r="L87" i="8"/>
  <c r="M87" i="8" s="1"/>
  <c r="L86" i="8"/>
  <c r="M86" i="8" s="1"/>
  <c r="M68" i="8"/>
  <c r="M67" i="8"/>
  <c r="M66" i="8"/>
  <c r="M47" i="8"/>
  <c r="M46" i="8"/>
  <c r="K34" i="8"/>
  <c r="M38" i="8"/>
  <c r="M37" i="8"/>
  <c r="M40" i="8"/>
  <c r="K73" i="8"/>
  <c r="M78" i="8"/>
  <c r="M79" i="8"/>
  <c r="M77" i="8"/>
  <c r="K76" i="8"/>
  <c r="M33" i="8"/>
  <c r="M32" i="8"/>
  <c r="K31" i="8"/>
  <c r="L82" i="8"/>
  <c r="M82" i="8" s="1"/>
  <c r="M95" i="8"/>
  <c r="M17" i="8"/>
  <c r="M13" i="8"/>
  <c r="M14" i="8"/>
  <c r="M15" i="8"/>
  <c r="M16" i="8"/>
  <c r="M18" i="8"/>
  <c r="M19" i="8"/>
  <c r="M22" i="8"/>
  <c r="M23" i="8"/>
  <c r="M24" i="8"/>
  <c r="M25" i="8"/>
  <c r="M26" i="8"/>
  <c r="M12" i="8"/>
  <c r="M98" i="8"/>
  <c r="M97" i="8"/>
  <c r="M94" i="8"/>
  <c r="M92" i="8"/>
  <c r="M90" i="8"/>
  <c r="M89" i="8"/>
  <c r="M85" i="8"/>
  <c r="M84" i="8"/>
  <c r="M83" i="8"/>
  <c r="M81" i="8"/>
  <c r="M74" i="8"/>
  <c r="M73" i="8" s="1"/>
  <c r="M70" i="8"/>
  <c r="M69" i="8"/>
  <c r="M65" i="8"/>
  <c r="M64" i="8"/>
  <c r="M63" i="8"/>
  <c r="M62" i="8"/>
  <c r="M61" i="8"/>
  <c r="M60" i="8"/>
  <c r="M59" i="8"/>
  <c r="M57" i="8"/>
  <c r="M56" i="8"/>
  <c r="M55" i="8"/>
  <c r="M53" i="8"/>
  <c r="M52" i="8"/>
  <c r="M51" i="8"/>
  <c r="M50" i="8"/>
  <c r="M45" i="8"/>
  <c r="M44" i="8"/>
  <c r="M43" i="8"/>
  <c r="M42" i="8"/>
  <c r="M36" i="8"/>
  <c r="M35" i="8"/>
  <c r="M30" i="8"/>
  <c r="M7" i="8"/>
  <c r="C110" i="8"/>
  <c r="E99" i="8"/>
  <c r="E71" i="8"/>
  <c r="E48" i="8"/>
  <c r="E28" i="8"/>
  <c r="Q34" i="8" l="1"/>
  <c r="Q73" i="8"/>
  <c r="Q54" i="8"/>
  <c r="Q71" i="8" s="1"/>
  <c r="I54" i="8"/>
  <c r="Q41" i="8"/>
  <c r="I71" i="8"/>
  <c r="I11" i="8"/>
  <c r="I28" i="8" s="1"/>
  <c r="Q80" i="8"/>
  <c r="Q88" i="8"/>
  <c r="I41" i="8"/>
  <c r="Q76" i="8"/>
  <c r="I88" i="8"/>
  <c r="Q11" i="8"/>
  <c r="Q28" i="8" s="1"/>
  <c r="I80" i="8"/>
  <c r="M31" i="8"/>
  <c r="M76" i="8"/>
  <c r="M34" i="8"/>
  <c r="M41" i="8"/>
  <c r="E102" i="8"/>
  <c r="M11" i="8"/>
  <c r="M28" i="8" s="1"/>
  <c r="M80" i="8"/>
  <c r="M54" i="8"/>
  <c r="M71" i="8" s="1"/>
  <c r="M88" i="8"/>
  <c r="Q48" i="8" l="1"/>
  <c r="Q99" i="8"/>
  <c r="I48" i="8"/>
  <c r="I99" i="8"/>
  <c r="M48" i="8"/>
  <c r="M99" i="8"/>
  <c r="M102" i="8" l="1"/>
  <c r="I102" i="8"/>
</calcChain>
</file>

<file path=xl/sharedStrings.xml><?xml version="1.0" encoding="utf-8"?>
<sst xmlns="http://schemas.openxmlformats.org/spreadsheetml/2006/main" count="126" uniqueCount="106">
  <si>
    <t>TOTAL</t>
  </si>
  <si>
    <t>1 ensemble</t>
  </si>
  <si>
    <t>Surf utile totale</t>
  </si>
  <si>
    <t>Surface unitaire</t>
  </si>
  <si>
    <t>Nombre</t>
  </si>
  <si>
    <t>Nature des locaux</t>
  </si>
  <si>
    <t>Programme</t>
  </si>
  <si>
    <t>locaux techniques</t>
  </si>
  <si>
    <t>ménage</t>
  </si>
  <si>
    <t>sanitaires</t>
  </si>
  <si>
    <t>circulations</t>
  </si>
  <si>
    <t>Autres locaux</t>
  </si>
  <si>
    <t>Annexe 2 au RC : Tableau des surfaces à construire</t>
  </si>
  <si>
    <t>Construction du bâtiment SANTE B4</t>
  </si>
  <si>
    <t>Rez de chaussée</t>
  </si>
  <si>
    <r>
      <t>1</t>
    </r>
    <r>
      <rPr>
        <b/>
        <vertAlign val="superscript"/>
        <sz val="11"/>
        <color theme="1"/>
        <rFont val="Arial"/>
        <family val="2"/>
      </rPr>
      <t>er</t>
    </r>
    <r>
      <rPr>
        <b/>
        <sz val="11"/>
        <color theme="1"/>
        <rFont val="Arial"/>
        <family val="2"/>
      </rPr>
      <t xml:space="preserve"> étage</t>
    </r>
  </si>
  <si>
    <t>1 salle de captation vidéo – simulation médicale</t>
  </si>
  <si>
    <t>3 learning lab – simulation médicale</t>
  </si>
  <si>
    <t>10 stations du parcours de mise en situation professionnel - ECOS</t>
  </si>
  <si>
    <t>1 salle d’arrivée et de débriefing du jury - ECOS</t>
  </si>
  <si>
    <t>1 salle de stockage de tablettes informatiques – ECOS</t>
  </si>
  <si>
    <r>
      <t>2</t>
    </r>
    <r>
      <rPr>
        <b/>
        <vertAlign val="superscript"/>
        <sz val="11"/>
        <color theme="1"/>
        <rFont val="Arial"/>
        <family val="2"/>
      </rPr>
      <t>ème</t>
    </r>
    <r>
      <rPr>
        <b/>
        <sz val="11"/>
        <color theme="1"/>
        <rFont val="Arial"/>
        <family val="2"/>
      </rPr>
      <t xml:space="preserve"> étage</t>
    </r>
  </si>
  <si>
    <t>1 salle TP simulateurs polyvalente - odontologie</t>
  </si>
  <si>
    <t>1 salle TP simulateurs haptiques  - odontologie</t>
  </si>
  <si>
    <t>1 salle prothèse  - odontologie</t>
  </si>
  <si>
    <t>1 salle de plâtre - odontologie</t>
  </si>
  <si>
    <t>2 salles d’enseignement banalisé - odontologie</t>
  </si>
  <si>
    <t>1 laboratoire de prothèse - odontologie</t>
  </si>
  <si>
    <t>1 salle vestiaires étudiants - odontologie</t>
  </si>
  <si>
    <t>1 salle vestiaires étudiantes - odontologie</t>
  </si>
  <si>
    <t>1 bureau enseignants - odontologie</t>
  </si>
  <si>
    <t>1 bureau scolarité - odontologie</t>
  </si>
  <si>
    <t>1 bureau administration - odontologie</t>
  </si>
  <si>
    <t>1 bureau des étudiants BDE - odontologie</t>
  </si>
  <si>
    <t>1 bureau vice-doyen - odontologie</t>
  </si>
  <si>
    <t>1 local de maintenance - odontologie</t>
  </si>
  <si>
    <t>1 local de stockage - odontologie</t>
  </si>
  <si>
    <t>12 et 20</t>
  </si>
  <si>
    <t>Odontologie</t>
  </si>
  <si>
    <t>ECOS</t>
  </si>
  <si>
    <t>Simulation médicale</t>
  </si>
  <si>
    <t>Salle d'examens</t>
  </si>
  <si>
    <t>Localisation et fonction</t>
  </si>
  <si>
    <t>1 cabinet médical avec stérilisation - ECOS</t>
  </si>
  <si>
    <r>
      <t>1 salle d’examens à rénover</t>
    </r>
    <r>
      <rPr>
        <b/>
        <sz val="11"/>
        <color rgb="FFFF0000"/>
        <rFont val="Arial"/>
        <family val="2"/>
      </rPr>
      <t xml:space="preserve"> (en prestation à étudier en APS)</t>
    </r>
  </si>
  <si>
    <t xml:space="preserve"> en APS</t>
  </si>
  <si>
    <t>Salle d'examen A</t>
  </si>
  <si>
    <t>Salle d'examen B</t>
  </si>
  <si>
    <t>Salle d'examen C</t>
  </si>
  <si>
    <t>Salle d'examen D</t>
  </si>
  <si>
    <t>Rangement cloisons</t>
  </si>
  <si>
    <t>sas</t>
  </si>
  <si>
    <t>Rangement Mobilier</t>
  </si>
  <si>
    <t>Sous station</t>
  </si>
  <si>
    <t>Circulation RDC</t>
  </si>
  <si>
    <t>Paliers Escalier A</t>
  </si>
  <si>
    <t>Paliers Escalier B</t>
  </si>
  <si>
    <t>Circulation Entresol</t>
  </si>
  <si>
    <t>Sanitaires Hommes</t>
  </si>
  <si>
    <t>Sanitaires Femmes</t>
  </si>
  <si>
    <t>Local VDI</t>
  </si>
  <si>
    <t>Sanitaires de proximité R+1</t>
  </si>
  <si>
    <t>Cabinet médical fictif</t>
  </si>
  <si>
    <t>Salle de stérilisation</t>
  </si>
  <si>
    <t>Stations 5</t>
  </si>
  <si>
    <t>Circulation R+1</t>
  </si>
  <si>
    <t xml:space="preserve">Circuation R+2 </t>
  </si>
  <si>
    <t>Hall Odontologie</t>
  </si>
  <si>
    <t>Local Air comprimé</t>
  </si>
  <si>
    <t>Sanitaires de proximité R+2</t>
  </si>
  <si>
    <t>R+1</t>
  </si>
  <si>
    <t>R+2</t>
  </si>
  <si>
    <t>RDC</t>
  </si>
  <si>
    <t>Entresol</t>
  </si>
  <si>
    <t>Total</t>
  </si>
  <si>
    <t>Sous total Rez de Chaussée</t>
  </si>
  <si>
    <r>
      <t>Sous total 1</t>
    </r>
    <r>
      <rPr>
        <b/>
        <vertAlign val="superscript"/>
        <sz val="11"/>
        <color theme="1"/>
        <rFont val="Arial"/>
        <family val="2"/>
      </rPr>
      <t>er</t>
    </r>
    <r>
      <rPr>
        <b/>
        <sz val="11"/>
        <color theme="1"/>
        <rFont val="Arial"/>
        <family val="2"/>
      </rPr>
      <t xml:space="preserve"> étage</t>
    </r>
  </si>
  <si>
    <r>
      <t>Sous total 2</t>
    </r>
    <r>
      <rPr>
        <b/>
        <vertAlign val="superscript"/>
        <sz val="11"/>
        <color theme="1"/>
        <rFont val="Arial"/>
        <family val="2"/>
      </rPr>
      <t>ème</t>
    </r>
    <r>
      <rPr>
        <b/>
        <sz val="11"/>
        <color theme="1"/>
        <rFont val="Arial"/>
        <family val="2"/>
      </rPr>
      <t xml:space="preserve"> étage</t>
    </r>
  </si>
  <si>
    <t>Sous total autres locaux</t>
  </si>
  <si>
    <t>Surfaces de Plancher</t>
  </si>
  <si>
    <t>dont salle d'examen</t>
  </si>
  <si>
    <t>Projet concours</t>
  </si>
  <si>
    <t>Projet APD</t>
  </si>
  <si>
    <t>1 espace d’accueil pour les usagers de la surélévation du bâtiment</t>
  </si>
  <si>
    <t>1 espace d'accueil pour la salle d'examen</t>
  </si>
  <si>
    <t>sas thermique</t>
  </si>
  <si>
    <t>Salles tiers temps</t>
  </si>
  <si>
    <t>en annexe</t>
  </si>
  <si>
    <t>Local  SSI</t>
  </si>
  <si>
    <t>Local CTA salle d'examen, R+1 et R+2</t>
  </si>
  <si>
    <t>Salle de cours</t>
  </si>
  <si>
    <t>Salle de TP métiers de la rééducation</t>
  </si>
  <si>
    <t>Stations 1 à 5</t>
  </si>
  <si>
    <t>Salle régie son</t>
  </si>
  <si>
    <t>Stockage</t>
  </si>
  <si>
    <t>1 salle de convivialité</t>
  </si>
  <si>
    <t>1 bureau Assesseur</t>
  </si>
  <si>
    <t>Projet PRO</t>
  </si>
  <si>
    <t>Local tablettes</t>
  </si>
  <si>
    <t xml:space="preserve">TGBT </t>
  </si>
  <si>
    <t>LT SC</t>
  </si>
  <si>
    <t>sas TGBT</t>
  </si>
  <si>
    <t>Local accès VS</t>
  </si>
  <si>
    <t>Local climatisation</t>
  </si>
  <si>
    <t>Stock</t>
  </si>
  <si>
    <t>1 garage à vélos 160 places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</si>
</sst>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22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vertAlign val="superscript"/>
      <sz val="11"/>
      <color theme="1"/>
      <name val="Arial"/>
      <family val="2"/>
    </font>
    <font>
      <sz val="14"/>
      <name val="Arial"/>
      <family val="2"/>
    </font>
    <font>
      <b/>
      <sz val="11"/>
      <color rgb="FFFF0000"/>
      <name val="Arial"/>
      <family val="2"/>
    </font>
    <font>
      <i/>
      <sz val="8"/>
      <color theme="0" tint="-0.499984740745262"/>
      <name val="Arial"/>
      <family val="2"/>
    </font>
    <font>
      <sz val="8"/>
      <name val="Calibri"/>
      <family val="2"/>
      <scheme val="minor"/>
    </font>
    <font>
      <b/>
      <i/>
      <sz val="8"/>
      <color theme="0" tint="-0.499984740745262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EAEAEA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3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/>
  </cellStyleXfs>
  <cellXfs count="179">
    <xf numFmtId="0" fontId="0" fillId="0" borderId="0" xfId="0"/>
    <xf numFmtId="0" fontId="5" fillId="0" borderId="0" xfId="333"/>
    <xf numFmtId="0" fontId="7" fillId="0" borderId="0" xfId="333" applyFont="1" applyAlignment="1">
      <alignment horizontal="right" vertical="top" wrapText="1"/>
    </xf>
    <xf numFmtId="0" fontId="10" fillId="0" borderId="0" xfId="333" applyFont="1" applyAlignment="1">
      <alignment vertical="center"/>
    </xf>
    <xf numFmtId="0" fontId="3" fillId="0" borderId="0" xfId="333" applyFont="1"/>
    <xf numFmtId="0" fontId="8" fillId="0" borderId="0" xfId="333" applyFont="1" applyAlignment="1">
      <alignment horizontal="right" vertical="top" wrapText="1"/>
    </xf>
    <xf numFmtId="0" fontId="4" fillId="0" borderId="0" xfId="333" applyFont="1" applyAlignment="1">
      <alignment vertical="center"/>
    </xf>
    <xf numFmtId="0" fontId="12" fillId="0" borderId="7" xfId="0" applyFont="1" applyBorder="1" applyAlignment="1">
      <alignment horizontal="justify" vertical="center" wrapText="1"/>
    </xf>
    <xf numFmtId="0" fontId="12" fillId="0" borderId="8" xfId="0" applyFont="1" applyBorder="1" applyAlignment="1">
      <alignment horizontal="justify" vertical="center" wrapText="1"/>
    </xf>
    <xf numFmtId="0" fontId="11" fillId="0" borderId="8" xfId="0" applyFont="1" applyBorder="1" applyAlignment="1">
      <alignment horizontal="right" vertical="center" wrapText="1"/>
    </xf>
    <xf numFmtId="0" fontId="5" fillId="0" borderId="8" xfId="333" applyBorder="1"/>
    <xf numFmtId="0" fontId="5" fillId="0" borderId="9" xfId="333" applyBorder="1"/>
    <xf numFmtId="0" fontId="5" fillId="0" borderId="10" xfId="333" applyBorder="1"/>
    <xf numFmtId="0" fontId="13" fillId="0" borderId="8" xfId="0" applyFont="1" applyBorder="1" applyAlignment="1">
      <alignment vertical="center" wrapText="1"/>
    </xf>
    <xf numFmtId="0" fontId="10" fillId="0" borderId="7" xfId="333" applyFont="1" applyBorder="1" applyAlignment="1">
      <alignment horizontal="center" vertical="center" wrapText="1"/>
    </xf>
    <xf numFmtId="0" fontId="10" fillId="0" borderId="8" xfId="333" applyFont="1" applyBorder="1" applyAlignment="1">
      <alignment horizontal="center" vertical="center" wrapText="1"/>
    </xf>
    <xf numFmtId="0" fontId="10" fillId="0" borderId="11" xfId="333" applyFont="1" applyBorder="1" applyAlignment="1">
      <alignment horizontal="center" vertical="center" wrapText="1"/>
    </xf>
    <xf numFmtId="0" fontId="10" fillId="0" borderId="9" xfId="333" applyFont="1" applyBorder="1" applyAlignment="1">
      <alignment horizontal="center" vertical="center" wrapText="1"/>
    </xf>
    <xf numFmtId="0" fontId="10" fillId="0" borderId="10" xfId="333" applyFont="1" applyBorder="1" applyAlignment="1">
      <alignment horizontal="center" vertical="center" wrapText="1"/>
    </xf>
    <xf numFmtId="0" fontId="10" fillId="0" borderId="5" xfId="333" applyFont="1" applyBorder="1" applyAlignment="1">
      <alignment horizontal="center" vertical="center" wrapText="1"/>
    </xf>
    <xf numFmtId="0" fontId="6" fillId="0" borderId="4" xfId="333" applyFont="1" applyBorder="1" applyAlignment="1">
      <alignment horizontal="center" vertical="top" wrapText="1"/>
    </xf>
    <xf numFmtId="0" fontId="10" fillId="0" borderId="13" xfId="333" applyFont="1" applyBorder="1"/>
    <xf numFmtId="0" fontId="15" fillId="0" borderId="4" xfId="333" applyFont="1" applyBorder="1" applyAlignment="1">
      <alignment horizontal="justify" vertical="top" wrapText="1"/>
    </xf>
    <xf numFmtId="0" fontId="11" fillId="0" borderId="20" xfId="0" applyFont="1" applyBorder="1" applyAlignment="1">
      <alignment horizontal="justify" vertical="center" wrapText="1"/>
    </xf>
    <xf numFmtId="0" fontId="10" fillId="0" borderId="10" xfId="333" applyFont="1" applyBorder="1"/>
    <xf numFmtId="0" fontId="9" fillId="0" borderId="2" xfId="333" applyFont="1" applyBorder="1" applyAlignment="1">
      <alignment horizontal="right" vertical="top" wrapText="1"/>
    </xf>
    <xf numFmtId="0" fontId="9" fillId="0" borderId="14" xfId="333" applyFont="1" applyBorder="1" applyAlignment="1">
      <alignment horizontal="right" vertical="top" wrapText="1"/>
    </xf>
    <xf numFmtId="0" fontId="5" fillId="2" borderId="13" xfId="333" applyFill="1" applyBorder="1"/>
    <xf numFmtId="0" fontId="11" fillId="2" borderId="2" xfId="0" applyFont="1" applyFill="1" applyBorder="1" applyAlignment="1">
      <alignment horizontal="justify" vertical="center" wrapText="1"/>
    </xf>
    <xf numFmtId="0" fontId="11" fillId="2" borderId="2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justify" vertical="center" wrapText="1"/>
    </xf>
    <xf numFmtId="0" fontId="11" fillId="2" borderId="1" xfId="0" applyFont="1" applyFill="1" applyBorder="1" applyAlignment="1">
      <alignment horizontal="right" vertical="center" wrapText="1"/>
    </xf>
    <xf numFmtId="0" fontId="11" fillId="2" borderId="3" xfId="0" applyFont="1" applyFill="1" applyBorder="1" applyAlignment="1">
      <alignment horizontal="justify" vertical="center" wrapText="1"/>
    </xf>
    <xf numFmtId="0" fontId="11" fillId="2" borderId="3" xfId="0" applyFont="1" applyFill="1" applyBorder="1" applyAlignment="1">
      <alignment horizontal="right" vertical="center" wrapText="1"/>
    </xf>
    <xf numFmtId="0" fontId="11" fillId="3" borderId="1" xfId="0" applyFont="1" applyFill="1" applyBorder="1" applyAlignment="1">
      <alignment horizontal="justify" vertical="center" wrapText="1"/>
    </xf>
    <xf numFmtId="0" fontId="5" fillId="3" borderId="13" xfId="333" applyFill="1" applyBorder="1"/>
    <xf numFmtId="0" fontId="11" fillId="3" borderId="1" xfId="0" applyFont="1" applyFill="1" applyBorder="1" applyAlignment="1">
      <alignment horizontal="right" vertical="center" wrapText="1"/>
    </xf>
    <xf numFmtId="0" fontId="5" fillId="4" borderId="13" xfId="333" applyFill="1" applyBorder="1"/>
    <xf numFmtId="0" fontId="11" fillId="4" borderId="1" xfId="0" applyFont="1" applyFill="1" applyBorder="1" applyAlignment="1">
      <alignment horizontal="justify" vertical="center" wrapText="1"/>
    </xf>
    <xf numFmtId="0" fontId="11" fillId="4" borderId="1" xfId="0" applyFont="1" applyFill="1" applyBorder="1" applyAlignment="1">
      <alignment horizontal="right" vertical="center" wrapText="1"/>
    </xf>
    <xf numFmtId="0" fontId="5" fillId="4" borderId="1" xfId="333" applyFill="1" applyBorder="1"/>
    <xf numFmtId="0" fontId="5" fillId="4" borderId="15" xfId="333" applyFill="1" applyBorder="1"/>
    <xf numFmtId="0" fontId="5" fillId="4" borderId="18" xfId="333" applyFill="1" applyBorder="1"/>
    <xf numFmtId="0" fontId="11" fillId="5" borderId="1" xfId="0" applyFont="1" applyFill="1" applyBorder="1" applyAlignment="1">
      <alignment horizontal="justify" vertical="center" wrapText="1"/>
    </xf>
    <xf numFmtId="0" fontId="5" fillId="6" borderId="13" xfId="333" applyFill="1" applyBorder="1"/>
    <xf numFmtId="0" fontId="11" fillId="6" borderId="2" xfId="0" applyFont="1" applyFill="1" applyBorder="1" applyAlignment="1">
      <alignment horizontal="justify" vertical="center" wrapText="1"/>
    </xf>
    <xf numFmtId="0" fontId="11" fillId="6" borderId="2" xfId="0" applyFont="1" applyFill="1" applyBorder="1" applyAlignment="1">
      <alignment horizontal="right" vertical="center" wrapText="1"/>
    </xf>
    <xf numFmtId="0" fontId="11" fillId="6" borderId="1" xfId="0" applyFont="1" applyFill="1" applyBorder="1" applyAlignment="1">
      <alignment horizontal="justify" vertical="center" wrapText="1"/>
    </xf>
    <xf numFmtId="0" fontId="11" fillId="6" borderId="1" xfId="0" applyFont="1" applyFill="1" applyBorder="1" applyAlignment="1">
      <alignment horizontal="right" vertical="center" wrapText="1"/>
    </xf>
    <xf numFmtId="0" fontId="11" fillId="6" borderId="3" xfId="0" applyFont="1" applyFill="1" applyBorder="1" applyAlignment="1">
      <alignment horizontal="justify" vertical="center" wrapText="1"/>
    </xf>
    <xf numFmtId="0" fontId="11" fillId="6" borderId="3" xfId="0" applyFont="1" applyFill="1" applyBorder="1" applyAlignment="1">
      <alignment horizontal="right" vertical="center" wrapText="1"/>
    </xf>
    <xf numFmtId="0" fontId="9" fillId="5" borderId="1" xfId="333" applyFont="1" applyFill="1" applyBorder="1" applyAlignment="1">
      <alignment horizontal="right" vertical="top" wrapText="1"/>
    </xf>
    <xf numFmtId="0" fontId="9" fillId="5" borderId="15" xfId="333" applyFont="1" applyFill="1" applyBorder="1" applyAlignment="1">
      <alignment horizontal="right" vertical="top" wrapText="1"/>
    </xf>
    <xf numFmtId="0" fontId="11" fillId="7" borderId="1" xfId="0" applyFont="1" applyFill="1" applyBorder="1" applyAlignment="1">
      <alignment horizontal="justify" vertical="center" wrapText="1"/>
    </xf>
    <xf numFmtId="0" fontId="9" fillId="7" borderId="1" xfId="333" applyFont="1" applyFill="1" applyBorder="1" applyAlignment="1">
      <alignment horizontal="right" vertical="top" wrapText="1"/>
    </xf>
    <xf numFmtId="0" fontId="9" fillId="7" borderId="15" xfId="333" applyFont="1" applyFill="1" applyBorder="1" applyAlignment="1">
      <alignment horizontal="right" vertical="top" wrapText="1"/>
    </xf>
    <xf numFmtId="0" fontId="9" fillId="2" borderId="2" xfId="333" applyFont="1" applyFill="1" applyBorder="1"/>
    <xf numFmtId="0" fontId="9" fillId="2" borderId="14" xfId="333" applyFont="1" applyFill="1" applyBorder="1"/>
    <xf numFmtId="0" fontId="9" fillId="2" borderId="1" xfId="333" applyFont="1" applyFill="1" applyBorder="1"/>
    <xf numFmtId="0" fontId="9" fillId="2" borderId="3" xfId="333" applyFont="1" applyFill="1" applyBorder="1"/>
    <xf numFmtId="0" fontId="9" fillId="2" borderId="16" xfId="333" applyFont="1" applyFill="1" applyBorder="1"/>
    <xf numFmtId="0" fontId="9" fillId="0" borderId="8" xfId="333" applyFont="1" applyBorder="1"/>
    <xf numFmtId="0" fontId="9" fillId="0" borderId="9" xfId="333" applyFont="1" applyBorder="1"/>
    <xf numFmtId="0" fontId="9" fillId="3" borderId="14" xfId="333" applyFont="1" applyFill="1" applyBorder="1"/>
    <xf numFmtId="0" fontId="9" fillId="3" borderId="1" xfId="333" applyFont="1" applyFill="1" applyBorder="1"/>
    <xf numFmtId="0" fontId="9" fillId="3" borderId="15" xfId="333" applyFont="1" applyFill="1" applyBorder="1"/>
    <xf numFmtId="0" fontId="9" fillId="4" borderId="1" xfId="333" applyFont="1" applyFill="1" applyBorder="1"/>
    <xf numFmtId="0" fontId="9" fillId="4" borderId="15" xfId="333" applyFont="1" applyFill="1" applyBorder="1"/>
    <xf numFmtId="0" fontId="9" fillId="4" borderId="1" xfId="333" applyFont="1" applyFill="1" applyBorder="1" applyAlignment="1">
      <alignment horizontal="right"/>
    </xf>
    <xf numFmtId="0" fontId="9" fillId="6" borderId="2" xfId="333" applyFont="1" applyFill="1" applyBorder="1"/>
    <xf numFmtId="0" fontId="9" fillId="6" borderId="14" xfId="333" applyFont="1" applyFill="1" applyBorder="1"/>
    <xf numFmtId="0" fontId="9" fillId="6" borderId="1" xfId="333" applyFont="1" applyFill="1" applyBorder="1"/>
    <xf numFmtId="0" fontId="9" fillId="6" borderId="15" xfId="333" applyFont="1" applyFill="1" applyBorder="1"/>
    <xf numFmtId="0" fontId="9" fillId="6" borderId="3" xfId="333" applyFont="1" applyFill="1" applyBorder="1"/>
    <xf numFmtId="0" fontId="9" fillId="6" borderId="16" xfId="333" applyFont="1" applyFill="1" applyBorder="1"/>
    <xf numFmtId="0" fontId="9" fillId="0" borderId="2" xfId="333" applyFont="1" applyBorder="1" applyAlignment="1">
      <alignment horizontal="right"/>
    </xf>
    <xf numFmtId="0" fontId="9" fillId="7" borderId="1" xfId="333" applyFont="1" applyFill="1" applyBorder="1" applyAlignment="1">
      <alignment horizontal="right"/>
    </xf>
    <xf numFmtId="0" fontId="9" fillId="5" borderId="1" xfId="333" applyFont="1" applyFill="1" applyBorder="1" applyAlignment="1">
      <alignment horizontal="right"/>
    </xf>
    <xf numFmtId="0" fontId="16" fillId="2" borderId="15" xfId="333" applyFont="1" applyFill="1" applyBorder="1" applyAlignment="1">
      <alignment horizontal="center"/>
    </xf>
    <xf numFmtId="0" fontId="17" fillId="0" borderId="0" xfId="333" applyFont="1"/>
    <xf numFmtId="0" fontId="17" fillId="2" borderId="3" xfId="0" applyFont="1" applyFill="1" applyBorder="1" applyAlignment="1">
      <alignment horizontal="right" vertical="center" wrapText="1"/>
    </xf>
    <xf numFmtId="0" fontId="17" fillId="2" borderId="3" xfId="333" applyFont="1" applyFill="1" applyBorder="1"/>
    <xf numFmtId="0" fontId="19" fillId="2" borderId="16" xfId="333" applyFont="1" applyFill="1" applyBorder="1" applyAlignment="1">
      <alignment horizontal="center"/>
    </xf>
    <xf numFmtId="0" fontId="5" fillId="2" borderId="28" xfId="333" applyFill="1" applyBorder="1"/>
    <xf numFmtId="0" fontId="5" fillId="2" borderId="1" xfId="333" applyFill="1" applyBorder="1"/>
    <xf numFmtId="0" fontId="5" fillId="0" borderId="30" xfId="333" applyBorder="1"/>
    <xf numFmtId="0" fontId="5" fillId="0" borderId="27" xfId="333" applyBorder="1"/>
    <xf numFmtId="0" fontId="12" fillId="0" borderId="12" xfId="0" applyFont="1" applyBorder="1" applyAlignment="1">
      <alignment horizontal="justify" vertical="center" wrapText="1"/>
    </xf>
    <xf numFmtId="0" fontId="12" fillId="0" borderId="5" xfId="0" applyFont="1" applyBorder="1" applyAlignment="1">
      <alignment horizontal="justify" vertical="center" wrapText="1"/>
    </xf>
    <xf numFmtId="0" fontId="12" fillId="0" borderId="13" xfId="0" applyFont="1" applyBorder="1" applyAlignment="1">
      <alignment horizontal="justify" vertical="center" wrapText="1"/>
    </xf>
    <xf numFmtId="0" fontId="5" fillId="0" borderId="31" xfId="333" applyBorder="1"/>
    <xf numFmtId="0" fontId="12" fillId="0" borderId="5" xfId="0" applyFont="1" applyBorder="1" applyAlignment="1">
      <alignment horizontal="right" vertical="center" wrapText="1"/>
    </xf>
    <xf numFmtId="0" fontId="12" fillId="0" borderId="12" xfId="0" applyFont="1" applyBorder="1" applyAlignment="1">
      <alignment horizontal="right" vertical="center" wrapText="1"/>
    </xf>
    <xf numFmtId="0" fontId="9" fillId="2" borderId="24" xfId="333" applyFont="1" applyFill="1" applyBorder="1"/>
    <xf numFmtId="0" fontId="9" fillId="2" borderId="25" xfId="333" applyFont="1" applyFill="1" applyBorder="1"/>
    <xf numFmtId="0" fontId="9" fillId="2" borderId="26" xfId="333" applyFont="1" applyFill="1" applyBorder="1"/>
    <xf numFmtId="0" fontId="9" fillId="2" borderId="22" xfId="333" applyFont="1" applyFill="1" applyBorder="1"/>
    <xf numFmtId="0" fontId="9" fillId="2" borderId="15" xfId="333" applyFont="1" applyFill="1" applyBorder="1"/>
    <xf numFmtId="0" fontId="9" fillId="2" borderId="29" xfId="333" applyFont="1" applyFill="1" applyBorder="1"/>
    <xf numFmtId="0" fontId="9" fillId="3" borderId="18" xfId="333" applyFont="1" applyFill="1" applyBorder="1"/>
    <xf numFmtId="0" fontId="9" fillId="4" borderId="18" xfId="333" applyFont="1" applyFill="1" applyBorder="1"/>
    <xf numFmtId="0" fontId="9" fillId="6" borderId="17" xfId="333" applyFont="1" applyFill="1" applyBorder="1"/>
    <xf numFmtId="0" fontId="9" fillId="6" borderId="18" xfId="333" applyFont="1" applyFill="1" applyBorder="1"/>
    <xf numFmtId="0" fontId="9" fillId="6" borderId="19" xfId="333" applyFont="1" applyFill="1" applyBorder="1"/>
    <xf numFmtId="0" fontId="9" fillId="0" borderId="17" xfId="333" applyFont="1" applyBorder="1" applyAlignment="1">
      <alignment horizontal="center"/>
    </xf>
    <xf numFmtId="0" fontId="9" fillId="0" borderId="2" xfId="333" applyFont="1" applyBorder="1"/>
    <xf numFmtId="0" fontId="9" fillId="0" borderId="14" xfId="333" applyFont="1" applyBorder="1"/>
    <xf numFmtId="0" fontId="9" fillId="7" borderId="18" xfId="333" applyFont="1" applyFill="1" applyBorder="1" applyAlignment="1">
      <alignment horizontal="center"/>
    </xf>
    <xf numFmtId="0" fontId="9" fillId="7" borderId="1" xfId="333" applyFont="1" applyFill="1" applyBorder="1"/>
    <xf numFmtId="0" fontId="9" fillId="7" borderId="15" xfId="333" applyFont="1" applyFill="1" applyBorder="1"/>
    <xf numFmtId="0" fontId="9" fillId="5" borderId="18" xfId="333" applyFont="1" applyFill="1" applyBorder="1" applyAlignment="1">
      <alignment horizontal="center"/>
    </xf>
    <xf numFmtId="0" fontId="9" fillId="5" borderId="1" xfId="333" applyFont="1" applyFill="1" applyBorder="1"/>
    <xf numFmtId="0" fontId="9" fillId="5" borderId="15" xfId="333" applyFont="1" applyFill="1" applyBorder="1"/>
    <xf numFmtId="0" fontId="9" fillId="0" borderId="0" xfId="333" applyFont="1"/>
    <xf numFmtId="0" fontId="9" fillId="2" borderId="32" xfId="333" applyFont="1" applyFill="1" applyBorder="1"/>
    <xf numFmtId="0" fontId="9" fillId="2" borderId="33" xfId="333" applyFont="1" applyFill="1" applyBorder="1"/>
    <xf numFmtId="0" fontId="20" fillId="2" borderId="3" xfId="0" applyFont="1" applyFill="1" applyBorder="1" applyAlignment="1">
      <alignment horizontal="right" vertical="center" wrapText="1"/>
    </xf>
    <xf numFmtId="0" fontId="20" fillId="2" borderId="21" xfId="0" applyFont="1" applyFill="1" applyBorder="1" applyAlignment="1">
      <alignment horizontal="right" vertical="center" wrapText="1"/>
    </xf>
    <xf numFmtId="0" fontId="20" fillId="2" borderId="1" xfId="0" applyFont="1" applyFill="1" applyBorder="1" applyAlignment="1">
      <alignment horizontal="right" vertical="center" wrapText="1"/>
    </xf>
    <xf numFmtId="0" fontId="21" fillId="2" borderId="19" xfId="333" applyFont="1" applyFill="1" applyBorder="1"/>
    <xf numFmtId="0" fontId="21" fillId="2" borderId="3" xfId="333" applyFont="1" applyFill="1" applyBorder="1"/>
    <xf numFmtId="0" fontId="21" fillId="2" borderId="14" xfId="333" applyFont="1" applyFill="1" applyBorder="1"/>
    <xf numFmtId="0" fontId="21" fillId="2" borderId="23" xfId="333" applyFont="1" applyFill="1" applyBorder="1"/>
    <xf numFmtId="0" fontId="20" fillId="0" borderId="0" xfId="333" applyFont="1"/>
    <xf numFmtId="0" fontId="20" fillId="0" borderId="20" xfId="0" applyFont="1" applyBorder="1" applyAlignment="1">
      <alignment horizontal="right" vertical="center" wrapText="1"/>
    </xf>
    <xf numFmtId="0" fontId="20" fillId="0" borderId="2" xfId="333" applyFont="1" applyBorder="1" applyAlignment="1">
      <alignment horizontal="right"/>
    </xf>
    <xf numFmtId="0" fontId="20" fillId="0" borderId="2" xfId="333" applyFont="1" applyBorder="1" applyAlignment="1">
      <alignment horizontal="right" vertical="top" wrapText="1"/>
    </xf>
    <xf numFmtId="0" fontId="20" fillId="0" borderId="14" xfId="333" applyFont="1" applyBorder="1" applyAlignment="1">
      <alignment horizontal="right" vertical="top" wrapText="1"/>
    </xf>
    <xf numFmtId="0" fontId="20" fillId="0" borderId="17" xfId="333" applyFont="1" applyBorder="1" applyAlignment="1">
      <alignment horizontal="center"/>
    </xf>
    <xf numFmtId="0" fontId="20" fillId="0" borderId="2" xfId="333" applyFont="1" applyBorder="1"/>
    <xf numFmtId="0" fontId="20" fillId="0" borderId="14" xfId="333" applyFont="1" applyBorder="1"/>
    <xf numFmtId="0" fontId="20" fillId="5" borderId="1" xfId="333" applyFont="1" applyFill="1" applyBorder="1" applyAlignment="1">
      <alignment horizontal="right"/>
    </xf>
    <xf numFmtId="0" fontId="20" fillId="5" borderId="1" xfId="333" applyFont="1" applyFill="1" applyBorder="1" applyAlignment="1">
      <alignment horizontal="right" vertical="top" wrapText="1"/>
    </xf>
    <xf numFmtId="0" fontId="20" fillId="5" borderId="15" xfId="333" applyFont="1" applyFill="1" applyBorder="1" applyAlignment="1">
      <alignment horizontal="right" vertical="top" wrapText="1"/>
    </xf>
    <xf numFmtId="0" fontId="20" fillId="5" borderId="1" xfId="0" applyFont="1" applyFill="1" applyBorder="1" applyAlignment="1">
      <alignment horizontal="right" vertical="center" wrapText="1"/>
    </xf>
    <xf numFmtId="0" fontId="20" fillId="5" borderId="18" xfId="333" applyFont="1" applyFill="1" applyBorder="1" applyAlignment="1">
      <alignment horizontal="center"/>
    </xf>
    <xf numFmtId="0" fontId="20" fillId="5" borderId="1" xfId="333" applyFont="1" applyFill="1" applyBorder="1"/>
    <xf numFmtId="0" fontId="20" fillId="5" borderId="15" xfId="333" applyFont="1" applyFill="1" applyBorder="1"/>
    <xf numFmtId="0" fontId="20" fillId="7" borderId="3" xfId="0" applyFont="1" applyFill="1" applyBorder="1" applyAlignment="1">
      <alignment horizontal="right" vertical="center" wrapText="1"/>
    </xf>
    <xf numFmtId="0" fontId="20" fillId="7" borderId="3" xfId="333" applyFont="1" applyFill="1" applyBorder="1" applyAlignment="1">
      <alignment horizontal="right"/>
    </xf>
    <xf numFmtId="0" fontId="20" fillId="7" borderId="3" xfId="333" applyFont="1" applyFill="1" applyBorder="1" applyAlignment="1">
      <alignment horizontal="right" vertical="top" wrapText="1"/>
    </xf>
    <xf numFmtId="0" fontId="20" fillId="7" borderId="16" xfId="333" applyFont="1" applyFill="1" applyBorder="1" applyAlignment="1">
      <alignment horizontal="right" vertical="top" wrapText="1"/>
    </xf>
    <xf numFmtId="0" fontId="20" fillId="7" borderId="19" xfId="333" applyFont="1" applyFill="1" applyBorder="1" applyAlignment="1">
      <alignment horizontal="center"/>
    </xf>
    <xf numFmtId="0" fontId="20" fillId="7" borderId="3" xfId="333" applyFont="1" applyFill="1" applyBorder="1"/>
    <xf numFmtId="0" fontId="20" fillId="7" borderId="16" xfId="333" applyFont="1" applyFill="1" applyBorder="1"/>
    <xf numFmtId="0" fontId="20" fillId="7" borderId="3" xfId="333" applyFont="1" applyFill="1" applyBorder="1" applyAlignment="1">
      <alignment horizontal="right" vertical="center"/>
    </xf>
    <xf numFmtId="0" fontId="20" fillId="7" borderId="16" xfId="333" applyFont="1" applyFill="1" applyBorder="1" applyAlignment="1">
      <alignment horizontal="right" vertical="center"/>
    </xf>
    <xf numFmtId="0" fontId="9" fillId="7" borderId="18" xfId="333" applyFont="1" applyFill="1" applyBorder="1" applyAlignment="1">
      <alignment horizontal="right"/>
    </xf>
    <xf numFmtId="0" fontId="22" fillId="7" borderId="1" xfId="0" applyFont="1" applyFill="1" applyBorder="1" applyAlignment="1">
      <alignment horizontal="right" vertical="center" wrapText="1"/>
    </xf>
    <xf numFmtId="0" fontId="21" fillId="7" borderId="1" xfId="333" applyFont="1" applyFill="1" applyBorder="1" applyAlignment="1">
      <alignment horizontal="right"/>
    </xf>
    <xf numFmtId="0" fontId="21" fillId="7" borderId="1" xfId="333" applyFont="1" applyFill="1" applyBorder="1" applyAlignment="1">
      <alignment horizontal="right" vertical="top" wrapText="1"/>
    </xf>
    <xf numFmtId="0" fontId="21" fillId="7" borderId="15" xfId="333" applyFont="1" applyFill="1" applyBorder="1" applyAlignment="1">
      <alignment horizontal="right" vertical="top" wrapText="1"/>
    </xf>
    <xf numFmtId="0" fontId="21" fillId="0" borderId="0" xfId="333" applyFont="1" applyAlignment="1">
      <alignment horizontal="right"/>
    </xf>
    <xf numFmtId="0" fontId="21" fillId="7" borderId="18" xfId="333" applyFont="1" applyFill="1" applyBorder="1" applyAlignment="1">
      <alignment horizontal="right"/>
    </xf>
    <xf numFmtId="0" fontId="21" fillId="7" borderId="15" xfId="333" applyFont="1" applyFill="1" applyBorder="1" applyAlignment="1">
      <alignment horizontal="right"/>
    </xf>
    <xf numFmtId="0" fontId="21" fillId="4" borderId="1" xfId="0" applyFont="1" applyFill="1" applyBorder="1" applyAlignment="1">
      <alignment horizontal="right" vertical="center" wrapText="1"/>
    </xf>
    <xf numFmtId="0" fontId="21" fillId="4" borderId="1" xfId="333" applyFont="1" applyFill="1" applyBorder="1" applyAlignment="1">
      <alignment horizontal="right"/>
    </xf>
    <xf numFmtId="0" fontId="21" fillId="4" borderId="15" xfId="333" applyFont="1" applyFill="1" applyBorder="1" applyAlignment="1">
      <alignment horizontal="right"/>
    </xf>
    <xf numFmtId="0" fontId="21" fillId="4" borderId="18" xfId="333" applyFont="1" applyFill="1" applyBorder="1" applyAlignment="1">
      <alignment horizontal="right"/>
    </xf>
    <xf numFmtId="0" fontId="9" fillId="4" borderId="1" xfId="0" applyFont="1" applyFill="1" applyBorder="1" applyAlignment="1">
      <alignment horizontal="right" vertical="center" wrapText="1"/>
    </xf>
    <xf numFmtId="0" fontId="21" fillId="4" borderId="18" xfId="333" applyFont="1" applyFill="1" applyBorder="1"/>
    <xf numFmtId="0" fontId="21" fillId="4" borderId="1" xfId="333" applyFont="1" applyFill="1" applyBorder="1"/>
    <xf numFmtId="0" fontId="21" fillId="4" borderId="15" xfId="333" applyFont="1" applyFill="1" applyBorder="1"/>
    <xf numFmtId="0" fontId="21" fillId="6" borderId="18" xfId="333" applyFont="1" applyFill="1" applyBorder="1"/>
    <xf numFmtId="0" fontId="21" fillId="6" borderId="1" xfId="333" applyFont="1" applyFill="1" applyBorder="1"/>
    <xf numFmtId="0" fontId="21" fillId="6" borderId="14" xfId="333" applyFont="1" applyFill="1" applyBorder="1"/>
    <xf numFmtId="0" fontId="12" fillId="0" borderId="6" xfId="0" applyFont="1" applyBorder="1" applyAlignment="1">
      <alignment horizontal="justify" vertical="center" wrapText="1"/>
    </xf>
    <xf numFmtId="0" fontId="12" fillId="0" borderId="35" xfId="0" applyFont="1" applyBorder="1" applyAlignment="1">
      <alignment horizontal="justify" vertical="center" wrapText="1"/>
    </xf>
    <xf numFmtId="0" fontId="12" fillId="0" borderId="36" xfId="0" applyFont="1" applyBorder="1" applyAlignment="1">
      <alignment horizontal="right" vertical="center" wrapText="1"/>
    </xf>
    <xf numFmtId="0" fontId="9" fillId="2" borderId="1" xfId="333" applyFont="1" applyFill="1" applyBorder="1" applyAlignment="1">
      <alignment vertical="center"/>
    </xf>
    <xf numFmtId="0" fontId="10" fillId="0" borderId="7" xfId="333" applyFont="1" applyBorder="1" applyAlignment="1">
      <alignment horizontal="center" vertical="center"/>
    </xf>
    <xf numFmtId="0" fontId="10" fillId="0" borderId="12" xfId="333" applyFont="1" applyBorder="1" applyAlignment="1">
      <alignment horizontal="center" vertical="center"/>
    </xf>
    <xf numFmtId="0" fontId="10" fillId="0" borderId="5" xfId="333" applyFont="1" applyBorder="1" applyAlignment="1">
      <alignment horizontal="center" vertical="center"/>
    </xf>
    <xf numFmtId="0" fontId="20" fillId="2" borderId="3" xfId="0" applyFont="1" applyFill="1" applyBorder="1" applyAlignment="1">
      <alignment horizontal="right" vertical="center" wrapText="1"/>
    </xf>
    <xf numFmtId="0" fontId="20" fillId="2" borderId="2" xfId="0" applyFont="1" applyFill="1" applyBorder="1" applyAlignment="1">
      <alignment horizontal="right" vertical="center" wrapText="1"/>
    </xf>
    <xf numFmtId="0" fontId="20" fillId="2" borderId="21" xfId="0" applyFont="1" applyFill="1" applyBorder="1" applyAlignment="1">
      <alignment horizontal="right" vertical="center" wrapText="1"/>
    </xf>
    <xf numFmtId="0" fontId="9" fillId="2" borderId="22" xfId="333" applyFont="1" applyFill="1" applyBorder="1" applyAlignment="1">
      <alignment horizontal="center" vertical="center"/>
    </xf>
    <xf numFmtId="0" fontId="9" fillId="2" borderId="23" xfId="333" applyFont="1" applyFill="1" applyBorder="1" applyAlignment="1">
      <alignment horizontal="center" vertical="center"/>
    </xf>
    <xf numFmtId="0" fontId="9" fillId="2" borderId="34" xfId="333" applyFont="1" applyFill="1" applyBorder="1" applyAlignment="1">
      <alignment horizontal="center" vertical="center"/>
    </xf>
  </cellXfs>
  <cellStyles count="334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" xfId="211" builtinId="8" hidden="1"/>
    <cellStyle name="Lien hypertexte" xfId="213" builtinId="8" hidden="1"/>
    <cellStyle name="Lien hypertexte" xfId="215" builtinId="8" hidden="1"/>
    <cellStyle name="Lien hypertexte" xfId="217" builtinId="8" hidden="1"/>
    <cellStyle name="Lien hypertexte" xfId="219" builtinId="8" hidden="1"/>
    <cellStyle name="Lien hypertexte" xfId="221" builtinId="8" hidden="1"/>
    <cellStyle name="Lien hypertexte" xfId="223" builtinId="8" hidden="1"/>
    <cellStyle name="Lien hypertexte" xfId="225" builtinId="8" hidden="1"/>
    <cellStyle name="Lien hypertexte" xfId="227" builtinId="8" hidden="1"/>
    <cellStyle name="Lien hypertexte" xfId="229" builtinId="8" hidden="1"/>
    <cellStyle name="Lien hypertexte" xfId="231" builtinId="8" hidden="1"/>
    <cellStyle name="Lien hypertexte" xfId="233" builtinId="8" hidden="1"/>
    <cellStyle name="Lien hypertexte" xfId="235" builtinId="8" hidden="1"/>
    <cellStyle name="Lien hypertexte" xfId="237" builtinId="8" hidden="1"/>
    <cellStyle name="Lien hypertexte" xfId="239" builtinId="8" hidden="1"/>
    <cellStyle name="Lien hypertexte" xfId="241" builtinId="8" hidden="1"/>
    <cellStyle name="Lien hypertexte" xfId="243" builtinId="8" hidden="1"/>
    <cellStyle name="Lien hypertexte" xfId="245" builtinId="8" hidden="1"/>
    <cellStyle name="Lien hypertexte" xfId="247" builtinId="8" hidden="1"/>
    <cellStyle name="Lien hypertexte" xfId="249" builtinId="8" hidden="1"/>
    <cellStyle name="Lien hypertexte" xfId="251" builtinId="8" hidden="1"/>
    <cellStyle name="Lien hypertexte" xfId="253" builtinId="8" hidden="1"/>
    <cellStyle name="Lien hypertexte" xfId="255" builtinId="8" hidden="1"/>
    <cellStyle name="Lien hypertexte" xfId="257" builtinId="8" hidden="1"/>
    <cellStyle name="Lien hypertexte" xfId="259" builtinId="8" hidden="1"/>
    <cellStyle name="Lien hypertexte" xfId="261" builtinId="8" hidden="1"/>
    <cellStyle name="Lien hypertexte" xfId="263" builtinId="8" hidden="1"/>
    <cellStyle name="Lien hypertexte" xfId="265" builtinId="8" hidden="1"/>
    <cellStyle name="Lien hypertexte" xfId="267" builtinId="8" hidden="1"/>
    <cellStyle name="Lien hypertexte" xfId="269" builtinId="8" hidden="1"/>
    <cellStyle name="Lien hypertexte" xfId="271" builtinId="8" hidden="1"/>
    <cellStyle name="Lien hypertexte" xfId="273" builtinId="8" hidden="1"/>
    <cellStyle name="Lien hypertexte" xfId="275" builtinId="8" hidden="1"/>
    <cellStyle name="Lien hypertexte" xfId="277" builtinId="8" hidden="1"/>
    <cellStyle name="Lien hypertexte" xfId="279" builtinId="8" hidden="1"/>
    <cellStyle name="Lien hypertexte" xfId="281" builtinId="8" hidden="1"/>
    <cellStyle name="Lien hypertexte" xfId="283" builtinId="8" hidden="1"/>
    <cellStyle name="Lien hypertexte" xfId="285" builtinId="8" hidden="1"/>
    <cellStyle name="Lien hypertexte" xfId="287" builtinId="8" hidden="1"/>
    <cellStyle name="Lien hypertexte" xfId="289" builtinId="8" hidden="1"/>
    <cellStyle name="Lien hypertexte" xfId="291" builtinId="8" hidden="1"/>
    <cellStyle name="Lien hypertexte" xfId="293" builtinId="8" hidden="1"/>
    <cellStyle name="Lien hypertexte" xfId="295" builtinId="8" hidden="1"/>
    <cellStyle name="Lien hypertexte" xfId="297" builtinId="8" hidden="1"/>
    <cellStyle name="Lien hypertexte" xfId="299" builtinId="8" hidden="1"/>
    <cellStyle name="Lien hypertexte" xfId="301" builtinId="8" hidden="1"/>
    <cellStyle name="Lien hypertexte" xfId="303" builtinId="8" hidden="1"/>
    <cellStyle name="Lien hypertexte" xfId="305" builtinId="8" hidden="1"/>
    <cellStyle name="Lien hypertexte" xfId="307" builtinId="8" hidden="1"/>
    <cellStyle name="Lien hypertexte" xfId="309" builtinId="8" hidden="1"/>
    <cellStyle name="Lien hypertexte" xfId="311" builtinId="8" hidden="1"/>
    <cellStyle name="Lien hypertexte" xfId="313" builtinId="8" hidden="1"/>
    <cellStyle name="Lien hypertexte" xfId="315" builtinId="8" hidden="1"/>
    <cellStyle name="Lien hypertexte" xfId="317" builtinId="8" hidden="1"/>
    <cellStyle name="Lien hypertexte" xfId="319" builtinId="8" hidden="1"/>
    <cellStyle name="Lien hypertexte" xfId="321" builtinId="8" hidden="1"/>
    <cellStyle name="Lien hypertexte" xfId="323" builtinId="8" hidden="1"/>
    <cellStyle name="Lien hypertexte" xfId="325" builtinId="8" hidden="1"/>
    <cellStyle name="Lien hypertexte" xfId="327" builtinId="8" hidden="1"/>
    <cellStyle name="Lien hypertexte" xfId="329" builtinId="8" hidden="1"/>
    <cellStyle name="Lien hypertexte" xfId="331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Lien hypertexte visité" xfId="212" builtinId="9" hidden="1"/>
    <cellStyle name="Lien hypertexte visité" xfId="214" builtinId="9" hidden="1"/>
    <cellStyle name="Lien hypertexte visité" xfId="216" builtinId="9" hidden="1"/>
    <cellStyle name="Lien hypertexte visité" xfId="218" builtinId="9" hidden="1"/>
    <cellStyle name="Lien hypertexte visité" xfId="220" builtinId="9" hidden="1"/>
    <cellStyle name="Lien hypertexte visité" xfId="222" builtinId="9" hidden="1"/>
    <cellStyle name="Lien hypertexte visité" xfId="224" builtinId="9" hidden="1"/>
    <cellStyle name="Lien hypertexte visité" xfId="226" builtinId="9" hidden="1"/>
    <cellStyle name="Lien hypertexte visité" xfId="228" builtinId="9" hidden="1"/>
    <cellStyle name="Lien hypertexte visité" xfId="230" builtinId="9" hidden="1"/>
    <cellStyle name="Lien hypertexte visité" xfId="232" builtinId="9" hidden="1"/>
    <cellStyle name="Lien hypertexte visité" xfId="234" builtinId="9" hidden="1"/>
    <cellStyle name="Lien hypertexte visité" xfId="236" builtinId="9" hidden="1"/>
    <cellStyle name="Lien hypertexte visité" xfId="238" builtinId="9" hidden="1"/>
    <cellStyle name="Lien hypertexte visité" xfId="240" builtinId="9" hidden="1"/>
    <cellStyle name="Lien hypertexte visité" xfId="242" builtinId="9" hidden="1"/>
    <cellStyle name="Lien hypertexte visité" xfId="244" builtinId="9" hidden="1"/>
    <cellStyle name="Lien hypertexte visité" xfId="246" builtinId="9" hidden="1"/>
    <cellStyle name="Lien hypertexte visité" xfId="248" builtinId="9" hidden="1"/>
    <cellStyle name="Lien hypertexte visité" xfId="250" builtinId="9" hidden="1"/>
    <cellStyle name="Lien hypertexte visité" xfId="252" builtinId="9" hidden="1"/>
    <cellStyle name="Lien hypertexte visité" xfId="254" builtinId="9" hidden="1"/>
    <cellStyle name="Lien hypertexte visité" xfId="256" builtinId="9" hidden="1"/>
    <cellStyle name="Lien hypertexte visité" xfId="258" builtinId="9" hidden="1"/>
    <cellStyle name="Lien hypertexte visité" xfId="260" builtinId="9" hidden="1"/>
    <cellStyle name="Lien hypertexte visité" xfId="262" builtinId="9" hidden="1"/>
    <cellStyle name="Lien hypertexte visité" xfId="264" builtinId="9" hidden="1"/>
    <cellStyle name="Lien hypertexte visité" xfId="266" builtinId="9" hidden="1"/>
    <cellStyle name="Lien hypertexte visité" xfId="268" builtinId="9" hidden="1"/>
    <cellStyle name="Lien hypertexte visité" xfId="270" builtinId="9" hidden="1"/>
    <cellStyle name="Lien hypertexte visité" xfId="272" builtinId="9" hidden="1"/>
    <cellStyle name="Lien hypertexte visité" xfId="274" builtinId="9" hidden="1"/>
    <cellStyle name="Lien hypertexte visité" xfId="276" builtinId="9" hidden="1"/>
    <cellStyle name="Lien hypertexte visité" xfId="278" builtinId="9" hidden="1"/>
    <cellStyle name="Lien hypertexte visité" xfId="280" builtinId="9" hidden="1"/>
    <cellStyle name="Lien hypertexte visité" xfId="282" builtinId="9" hidden="1"/>
    <cellStyle name="Lien hypertexte visité" xfId="284" builtinId="9" hidden="1"/>
    <cellStyle name="Lien hypertexte visité" xfId="286" builtinId="9" hidden="1"/>
    <cellStyle name="Lien hypertexte visité" xfId="288" builtinId="9" hidden="1"/>
    <cellStyle name="Lien hypertexte visité" xfId="290" builtinId="9" hidden="1"/>
    <cellStyle name="Lien hypertexte visité" xfId="292" builtinId="9" hidden="1"/>
    <cellStyle name="Lien hypertexte visité" xfId="294" builtinId="9" hidden="1"/>
    <cellStyle name="Lien hypertexte visité" xfId="296" builtinId="9" hidden="1"/>
    <cellStyle name="Lien hypertexte visité" xfId="298" builtinId="9" hidden="1"/>
    <cellStyle name="Lien hypertexte visité" xfId="300" builtinId="9" hidden="1"/>
    <cellStyle name="Lien hypertexte visité" xfId="302" builtinId="9" hidden="1"/>
    <cellStyle name="Lien hypertexte visité" xfId="304" builtinId="9" hidden="1"/>
    <cellStyle name="Lien hypertexte visité" xfId="306" builtinId="9" hidden="1"/>
    <cellStyle name="Lien hypertexte visité" xfId="308" builtinId="9" hidden="1"/>
    <cellStyle name="Lien hypertexte visité" xfId="310" builtinId="9" hidden="1"/>
    <cellStyle name="Lien hypertexte visité" xfId="312" builtinId="9" hidden="1"/>
    <cellStyle name="Lien hypertexte visité" xfId="314" builtinId="9" hidden="1"/>
    <cellStyle name="Lien hypertexte visité" xfId="316" builtinId="9" hidden="1"/>
    <cellStyle name="Lien hypertexte visité" xfId="318" builtinId="9" hidden="1"/>
    <cellStyle name="Lien hypertexte visité" xfId="320" builtinId="9" hidden="1"/>
    <cellStyle name="Lien hypertexte visité" xfId="322" builtinId="9" hidden="1"/>
    <cellStyle name="Lien hypertexte visité" xfId="324" builtinId="9" hidden="1"/>
    <cellStyle name="Lien hypertexte visité" xfId="326" builtinId="9" hidden="1"/>
    <cellStyle name="Lien hypertexte visité" xfId="328" builtinId="9" hidden="1"/>
    <cellStyle name="Lien hypertexte visité" xfId="330" builtinId="9" hidden="1"/>
    <cellStyle name="Lien hypertexte visité" xfId="332" builtinId="9" hidden="1"/>
    <cellStyle name="Normal" xfId="0" builtinId="0"/>
    <cellStyle name="Normal 2" xfId="333" xr:uid="{00000000-0005-0000-0000-00004D010000}"/>
  </cellStyles>
  <dxfs count="0"/>
  <tableStyles count="0" defaultTableStyle="TableStyleMedium9" defaultPivotStyle="PivotStyleMedium4"/>
  <colors>
    <mruColors>
      <color rgb="FFEAEAEA"/>
      <color rgb="FFFFCCFF"/>
      <color rgb="FFFF9999"/>
      <color rgb="FFCCFF33"/>
      <color rgb="FFFFCC66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381000</xdr:colOff>
      <xdr:row>0</xdr:row>
      <xdr:rowOff>495300</xdr:rowOff>
    </xdr:from>
    <xdr:to>
      <xdr:col>0</xdr:col>
      <xdr:colOff>2450283</xdr:colOff>
      <xdr:row>1</xdr:row>
      <xdr:rowOff>626934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D8848E1-DAC2-4CFE-A81E-0B780DCDC6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495300"/>
          <a:ext cx="2069283" cy="11127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10"/>
  <sheetViews>
    <sheetView tabSelected="1" zoomScaleNormal="100" workbookViewId="0">
      <selection activeCell="A4" sqref="A4"/>
    </sheetView>
  </sheetViews>
  <sheetFormatPr baseColWidth="10" defaultColWidth="11" defaultRowHeight="12.75" x14ac:dyDescent="0.2"/>
  <cols>
    <col min="1" max="1" width="36.5" style="1" customWidth="1"/>
    <col min="2" max="2" width="58.625" style="1" customWidth="1"/>
    <col min="3" max="3" width="9.125" style="1" customWidth="1"/>
    <col min="4" max="4" width="8.875" style="1" customWidth="1"/>
    <col min="5" max="5" width="9.875" style="1" customWidth="1"/>
    <col min="6" max="6" width="1.375" style="1" customWidth="1"/>
    <col min="7" max="7" width="8.625" style="1" hidden="1" customWidth="1"/>
    <col min="8" max="8" width="9.875" style="1" hidden="1" customWidth="1"/>
    <col min="9" max="9" width="11.125" style="1" hidden="1" customWidth="1"/>
    <col min="10" max="10" width="0.625" style="1" hidden="1" customWidth="1"/>
    <col min="11" max="13" width="0" style="1" hidden="1" customWidth="1"/>
    <col min="14" max="14" width="0.625" style="1" hidden="1" customWidth="1"/>
    <col min="15" max="16384" width="11" style="1"/>
  </cols>
  <sheetData>
    <row r="1" spans="1:17" ht="77.25" customHeight="1" x14ac:dyDescent="0.4">
      <c r="B1" s="4" t="s">
        <v>13</v>
      </c>
    </row>
    <row r="2" spans="1:17" ht="54.75" customHeight="1" x14ac:dyDescent="0.2">
      <c r="B2" s="6" t="s">
        <v>12</v>
      </c>
    </row>
    <row r="3" spans="1:17" ht="13.5" thickBot="1" x14ac:dyDescent="0.25"/>
    <row r="4" spans="1:17" s="3" customFormat="1" ht="64.5" customHeight="1" thickBot="1" x14ac:dyDescent="0.3">
      <c r="A4"/>
      <c r="C4" s="170" t="s">
        <v>6</v>
      </c>
      <c r="D4" s="171"/>
      <c r="E4" s="172"/>
      <c r="G4" s="170" t="s">
        <v>81</v>
      </c>
      <c r="H4" s="171"/>
      <c r="I4" s="172"/>
      <c r="K4" s="170" t="s">
        <v>82</v>
      </c>
      <c r="L4" s="171"/>
      <c r="M4" s="172"/>
      <c r="O4" s="170" t="s">
        <v>97</v>
      </c>
      <c r="P4" s="171"/>
      <c r="Q4" s="172"/>
    </row>
    <row r="5" spans="1:17" ht="42.75" customHeight="1" thickBot="1" x14ac:dyDescent="0.25">
      <c r="A5" s="14" t="s">
        <v>42</v>
      </c>
      <c r="B5" s="15" t="s">
        <v>5</v>
      </c>
      <c r="C5" s="16" t="s">
        <v>4</v>
      </c>
      <c r="D5" s="15" t="s">
        <v>3</v>
      </c>
      <c r="E5" s="17" t="s">
        <v>2</v>
      </c>
      <c r="G5" s="18" t="s">
        <v>4</v>
      </c>
      <c r="H5" s="15" t="s">
        <v>3</v>
      </c>
      <c r="I5" s="19" t="s">
        <v>2</v>
      </c>
      <c r="K5" s="18" t="s">
        <v>4</v>
      </c>
      <c r="L5" s="15" t="s">
        <v>3</v>
      </c>
      <c r="M5" s="19" t="s">
        <v>2</v>
      </c>
      <c r="O5" s="18" t="s">
        <v>4</v>
      </c>
      <c r="P5" s="15" t="s">
        <v>3</v>
      </c>
      <c r="Q5" s="19" t="s">
        <v>2</v>
      </c>
    </row>
    <row r="6" spans="1:17" ht="16.5" thickBot="1" x14ac:dyDescent="0.25">
      <c r="A6" s="7" t="s">
        <v>14</v>
      </c>
      <c r="B6" s="10"/>
      <c r="C6" s="13"/>
      <c r="D6" s="10"/>
      <c r="E6" s="11"/>
      <c r="G6" s="12"/>
      <c r="H6" s="10"/>
      <c r="I6" s="11"/>
      <c r="K6" s="12"/>
      <c r="L6" s="10"/>
      <c r="M6" s="11"/>
      <c r="O6" s="12"/>
      <c r="P6" s="10"/>
      <c r="Q6" s="11"/>
    </row>
    <row r="7" spans="1:17" ht="14.25" x14ac:dyDescent="0.2">
      <c r="A7" s="27" t="s">
        <v>41</v>
      </c>
      <c r="B7" s="28" t="s">
        <v>83</v>
      </c>
      <c r="C7" s="29">
        <v>1</v>
      </c>
      <c r="D7" s="56"/>
      <c r="E7" s="57"/>
      <c r="G7" s="93">
        <v>1</v>
      </c>
      <c r="H7" s="94">
        <v>36</v>
      </c>
      <c r="I7" s="95">
        <f>H7*G7</f>
        <v>36</v>
      </c>
      <c r="K7" s="93">
        <v>1</v>
      </c>
      <c r="L7" s="94">
        <v>51</v>
      </c>
      <c r="M7" s="95">
        <f>L7*K7</f>
        <v>51</v>
      </c>
      <c r="O7" s="93">
        <v>1</v>
      </c>
      <c r="P7" s="94">
        <v>48</v>
      </c>
      <c r="Q7" s="95">
        <f>P7*O7</f>
        <v>48</v>
      </c>
    </row>
    <row r="8" spans="1:17" ht="14.25" x14ac:dyDescent="0.2">
      <c r="A8" s="27"/>
      <c r="B8" s="28" t="s">
        <v>85</v>
      </c>
      <c r="C8" s="29"/>
      <c r="D8" s="56"/>
      <c r="E8" s="57"/>
      <c r="G8" s="114"/>
      <c r="H8" s="56"/>
      <c r="I8" s="115"/>
      <c r="K8" s="114">
        <v>1</v>
      </c>
      <c r="L8" s="56">
        <v>9</v>
      </c>
      <c r="M8" s="115">
        <v>9</v>
      </c>
      <c r="O8" s="114">
        <v>1</v>
      </c>
      <c r="P8" s="56">
        <v>8</v>
      </c>
      <c r="Q8" s="115">
        <v>9</v>
      </c>
    </row>
    <row r="9" spans="1:17" ht="14.25" x14ac:dyDescent="0.2">
      <c r="A9" s="27"/>
      <c r="B9" s="28" t="s">
        <v>84</v>
      </c>
      <c r="C9" s="29"/>
      <c r="D9" s="56"/>
      <c r="E9" s="57"/>
      <c r="G9" s="114"/>
      <c r="H9" s="56"/>
      <c r="I9" s="115"/>
      <c r="K9" s="114">
        <v>1</v>
      </c>
      <c r="L9" s="56">
        <v>32</v>
      </c>
      <c r="M9" s="115">
        <v>32</v>
      </c>
      <c r="O9" s="114">
        <v>1</v>
      </c>
      <c r="P9" s="56">
        <v>32</v>
      </c>
      <c r="Q9" s="115">
        <v>32</v>
      </c>
    </row>
    <row r="10" spans="1:17" ht="14.25" x14ac:dyDescent="0.2">
      <c r="A10" s="27"/>
      <c r="B10" s="28" t="s">
        <v>85</v>
      </c>
      <c r="C10" s="29"/>
      <c r="D10" s="56"/>
      <c r="E10" s="57"/>
      <c r="G10" s="114"/>
      <c r="H10" s="56"/>
      <c r="I10" s="115"/>
      <c r="K10" s="114">
        <v>1</v>
      </c>
      <c r="L10" s="56">
        <v>6</v>
      </c>
      <c r="M10" s="115">
        <v>6</v>
      </c>
      <c r="O10" s="114">
        <v>1</v>
      </c>
      <c r="P10" s="56">
        <v>6</v>
      </c>
      <c r="Q10" s="115">
        <v>6</v>
      </c>
    </row>
    <row r="11" spans="1:17" ht="15" x14ac:dyDescent="0.25">
      <c r="A11" s="27"/>
      <c r="B11" s="30" t="s">
        <v>44</v>
      </c>
      <c r="C11" s="31">
        <v>1</v>
      </c>
      <c r="D11" s="58">
        <v>1400</v>
      </c>
      <c r="E11" s="78" t="s">
        <v>45</v>
      </c>
      <c r="G11" s="83"/>
      <c r="H11" s="84"/>
      <c r="I11" s="98">
        <f>SUM(I12:I26)</f>
        <v>1189</v>
      </c>
      <c r="K11" s="83"/>
      <c r="L11" s="84"/>
      <c r="M11" s="98">
        <f>SUM(M12:M26)</f>
        <v>1171</v>
      </c>
      <c r="O11" s="83"/>
      <c r="P11" s="84"/>
      <c r="Q11" s="98">
        <f>SUM(Q12:Q26)</f>
        <v>1188</v>
      </c>
    </row>
    <row r="12" spans="1:17" x14ac:dyDescent="0.2">
      <c r="A12" s="27"/>
      <c r="B12" s="116" t="s">
        <v>46</v>
      </c>
      <c r="C12" s="80"/>
      <c r="D12" s="81"/>
      <c r="E12" s="82"/>
      <c r="F12" s="79"/>
      <c r="G12" s="119">
        <v>1</v>
      </c>
      <c r="H12" s="120">
        <v>251</v>
      </c>
      <c r="I12" s="121">
        <v>255</v>
      </c>
      <c r="K12" s="119">
        <v>1</v>
      </c>
      <c r="L12" s="120">
        <v>252</v>
      </c>
      <c r="M12" s="121">
        <f>K12*L12</f>
        <v>252</v>
      </c>
      <c r="O12" s="119">
        <v>1</v>
      </c>
      <c r="P12" s="120">
        <v>252</v>
      </c>
      <c r="Q12" s="121">
        <f>O12*P12</f>
        <v>252</v>
      </c>
    </row>
    <row r="13" spans="1:17" x14ac:dyDescent="0.2">
      <c r="A13" s="27"/>
      <c r="B13" s="116" t="s">
        <v>47</v>
      </c>
      <c r="C13" s="80"/>
      <c r="D13" s="81"/>
      <c r="E13" s="82"/>
      <c r="F13" s="79"/>
      <c r="G13" s="119">
        <v>1</v>
      </c>
      <c r="H13" s="120">
        <v>246</v>
      </c>
      <c r="I13" s="121">
        <f t="shared" ref="I13:I26" si="0">H13*G13</f>
        <v>246</v>
      </c>
      <c r="K13" s="119">
        <v>1</v>
      </c>
      <c r="L13" s="120">
        <v>247</v>
      </c>
      <c r="M13" s="121">
        <f t="shared" ref="M13:M26" si="1">K13*L13</f>
        <v>247</v>
      </c>
      <c r="O13" s="119">
        <v>1</v>
      </c>
      <c r="P13" s="120">
        <v>247</v>
      </c>
      <c r="Q13" s="121">
        <f t="shared" ref="Q13:Q21" si="2">O13*P13</f>
        <v>247</v>
      </c>
    </row>
    <row r="14" spans="1:17" x14ac:dyDescent="0.2">
      <c r="A14" s="27"/>
      <c r="B14" s="116" t="s">
        <v>48</v>
      </c>
      <c r="C14" s="80"/>
      <c r="D14" s="81"/>
      <c r="E14" s="82"/>
      <c r="F14" s="79"/>
      <c r="G14" s="119">
        <v>1</v>
      </c>
      <c r="H14" s="120">
        <v>246</v>
      </c>
      <c r="I14" s="121">
        <f t="shared" si="0"/>
        <v>246</v>
      </c>
      <c r="K14" s="119">
        <v>1</v>
      </c>
      <c r="L14" s="120">
        <v>247</v>
      </c>
      <c r="M14" s="121">
        <f t="shared" si="1"/>
        <v>247</v>
      </c>
      <c r="O14" s="119">
        <v>1</v>
      </c>
      <c r="P14" s="120">
        <v>247</v>
      </c>
      <c r="Q14" s="121">
        <f t="shared" si="2"/>
        <v>247</v>
      </c>
    </row>
    <row r="15" spans="1:17" x14ac:dyDescent="0.2">
      <c r="A15" s="27"/>
      <c r="B15" s="116" t="s">
        <v>49</v>
      </c>
      <c r="C15" s="80"/>
      <c r="D15" s="81"/>
      <c r="E15" s="82"/>
      <c r="F15" s="79"/>
      <c r="G15" s="119">
        <v>1</v>
      </c>
      <c r="H15" s="120">
        <v>250</v>
      </c>
      <c r="I15" s="121">
        <v>254</v>
      </c>
      <c r="K15" s="119">
        <v>1</v>
      </c>
      <c r="L15" s="120">
        <v>254</v>
      </c>
      <c r="M15" s="121">
        <f t="shared" si="1"/>
        <v>254</v>
      </c>
      <c r="O15" s="119">
        <v>1</v>
      </c>
      <c r="P15" s="120">
        <v>254</v>
      </c>
      <c r="Q15" s="121">
        <f t="shared" si="2"/>
        <v>254</v>
      </c>
    </row>
    <row r="16" spans="1:17" x14ac:dyDescent="0.2">
      <c r="A16" s="27"/>
      <c r="B16" s="173" t="s">
        <v>50</v>
      </c>
      <c r="C16" s="80"/>
      <c r="D16" s="81"/>
      <c r="E16" s="82"/>
      <c r="F16" s="79"/>
      <c r="G16" s="119">
        <v>2</v>
      </c>
      <c r="H16" s="120">
        <v>10</v>
      </c>
      <c r="I16" s="121">
        <f t="shared" si="0"/>
        <v>20</v>
      </c>
      <c r="K16" s="119">
        <v>1</v>
      </c>
      <c r="L16" s="120">
        <v>13</v>
      </c>
      <c r="M16" s="121">
        <f t="shared" si="1"/>
        <v>13</v>
      </c>
      <c r="O16" s="119">
        <v>1</v>
      </c>
      <c r="P16" s="120">
        <v>13</v>
      </c>
      <c r="Q16" s="121">
        <f t="shared" si="2"/>
        <v>13</v>
      </c>
    </row>
    <row r="17" spans="1:17" x14ac:dyDescent="0.2">
      <c r="A17" s="27"/>
      <c r="B17" s="174"/>
      <c r="C17" s="80"/>
      <c r="D17" s="81"/>
      <c r="E17" s="82"/>
      <c r="F17" s="79"/>
      <c r="G17" s="119"/>
      <c r="H17" s="120"/>
      <c r="I17" s="121"/>
      <c r="K17" s="119">
        <v>1</v>
      </c>
      <c r="L17" s="120">
        <v>12</v>
      </c>
      <c r="M17" s="121">
        <f t="shared" si="1"/>
        <v>12</v>
      </c>
      <c r="O17" s="119">
        <v>1</v>
      </c>
      <c r="P17" s="120">
        <v>12</v>
      </c>
      <c r="Q17" s="121">
        <f t="shared" si="2"/>
        <v>12</v>
      </c>
    </row>
    <row r="18" spans="1:17" x14ac:dyDescent="0.2">
      <c r="A18" s="27"/>
      <c r="B18" s="173" t="s">
        <v>52</v>
      </c>
      <c r="C18" s="80"/>
      <c r="D18" s="81"/>
      <c r="E18" s="82"/>
      <c r="F18" s="79"/>
      <c r="G18" s="119">
        <v>1</v>
      </c>
      <c r="H18" s="120">
        <v>6</v>
      </c>
      <c r="I18" s="121">
        <f t="shared" si="0"/>
        <v>6</v>
      </c>
      <c r="K18" s="119">
        <v>1</v>
      </c>
      <c r="L18" s="120">
        <v>16</v>
      </c>
      <c r="M18" s="121">
        <f t="shared" si="1"/>
        <v>16</v>
      </c>
      <c r="O18" s="119">
        <v>1</v>
      </c>
      <c r="P18" s="120">
        <v>6</v>
      </c>
      <c r="Q18" s="121">
        <f t="shared" si="2"/>
        <v>6</v>
      </c>
    </row>
    <row r="19" spans="1:17" x14ac:dyDescent="0.2">
      <c r="A19" s="27"/>
      <c r="B19" s="175"/>
      <c r="C19" s="80"/>
      <c r="D19" s="81"/>
      <c r="E19" s="82"/>
      <c r="F19" s="79"/>
      <c r="G19" s="119">
        <v>1</v>
      </c>
      <c r="H19" s="120">
        <v>10</v>
      </c>
      <c r="I19" s="121">
        <f t="shared" si="0"/>
        <v>10</v>
      </c>
      <c r="K19" s="119">
        <v>1</v>
      </c>
      <c r="L19" s="120">
        <v>9</v>
      </c>
      <c r="M19" s="121">
        <f t="shared" si="1"/>
        <v>9</v>
      </c>
      <c r="O19" s="119">
        <v>1</v>
      </c>
      <c r="P19" s="120">
        <v>10</v>
      </c>
      <c r="Q19" s="121">
        <f t="shared" si="2"/>
        <v>10</v>
      </c>
    </row>
    <row r="20" spans="1:17" x14ac:dyDescent="0.2">
      <c r="A20" s="27"/>
      <c r="B20" s="174"/>
      <c r="C20" s="80"/>
      <c r="D20" s="81"/>
      <c r="E20" s="82"/>
      <c r="F20" s="79"/>
      <c r="G20" s="119">
        <v>1</v>
      </c>
      <c r="H20" s="120">
        <v>16</v>
      </c>
      <c r="I20" s="121">
        <f t="shared" si="0"/>
        <v>16</v>
      </c>
      <c r="K20" s="119"/>
      <c r="L20" s="120"/>
      <c r="M20" s="121"/>
      <c r="O20" s="119">
        <v>1</v>
      </c>
      <c r="P20" s="120">
        <v>16</v>
      </c>
      <c r="Q20" s="121">
        <f t="shared" si="2"/>
        <v>16</v>
      </c>
    </row>
    <row r="21" spans="1:17" x14ac:dyDescent="0.2">
      <c r="A21" s="27"/>
      <c r="B21" s="117" t="s">
        <v>98</v>
      </c>
      <c r="C21" s="80"/>
      <c r="D21" s="81"/>
      <c r="E21" s="82"/>
      <c r="F21" s="79"/>
      <c r="G21" s="119"/>
      <c r="H21" s="120"/>
      <c r="I21" s="121"/>
      <c r="K21" s="119"/>
      <c r="L21" s="120"/>
      <c r="M21" s="121"/>
      <c r="O21" s="119">
        <v>1</v>
      </c>
      <c r="P21" s="120">
        <v>9</v>
      </c>
      <c r="Q21" s="121">
        <f t="shared" si="2"/>
        <v>9</v>
      </c>
    </row>
    <row r="22" spans="1:17" x14ac:dyDescent="0.2">
      <c r="A22" s="27"/>
      <c r="B22" s="173" t="s">
        <v>51</v>
      </c>
      <c r="C22" s="80"/>
      <c r="D22" s="81"/>
      <c r="E22" s="82"/>
      <c r="F22" s="79"/>
      <c r="G22" s="119">
        <v>2</v>
      </c>
      <c r="H22" s="120">
        <v>2</v>
      </c>
      <c r="I22" s="121">
        <f t="shared" si="0"/>
        <v>4</v>
      </c>
      <c r="K22" s="119">
        <v>1</v>
      </c>
      <c r="L22" s="120">
        <v>3</v>
      </c>
      <c r="M22" s="121">
        <f t="shared" si="1"/>
        <v>3</v>
      </c>
      <c r="O22" s="119">
        <v>1</v>
      </c>
      <c r="P22" s="120">
        <v>6</v>
      </c>
      <c r="Q22" s="121">
        <f t="shared" ref="Q22:Q27" si="3">O22*P22</f>
        <v>6</v>
      </c>
    </row>
    <row r="23" spans="1:17" x14ac:dyDescent="0.2">
      <c r="A23" s="27"/>
      <c r="B23" s="175"/>
      <c r="C23" s="80"/>
      <c r="D23" s="81"/>
      <c r="E23" s="82"/>
      <c r="F23" s="79"/>
      <c r="G23" s="119">
        <v>3</v>
      </c>
      <c r="H23" s="120">
        <v>6</v>
      </c>
      <c r="I23" s="121">
        <f t="shared" si="0"/>
        <v>18</v>
      </c>
      <c r="K23" s="119">
        <v>3</v>
      </c>
      <c r="L23" s="120">
        <v>5</v>
      </c>
      <c r="M23" s="121">
        <f t="shared" si="1"/>
        <v>15</v>
      </c>
      <c r="O23" s="119">
        <v>3</v>
      </c>
      <c r="P23" s="120">
        <v>5</v>
      </c>
      <c r="Q23" s="121">
        <f t="shared" si="3"/>
        <v>15</v>
      </c>
    </row>
    <row r="24" spans="1:17" x14ac:dyDescent="0.2">
      <c r="A24" s="27"/>
      <c r="B24" s="118" t="s">
        <v>58</v>
      </c>
      <c r="C24" s="80"/>
      <c r="D24" s="81"/>
      <c r="E24" s="82"/>
      <c r="F24" s="79"/>
      <c r="G24" s="119">
        <v>1</v>
      </c>
      <c r="H24" s="122">
        <v>29</v>
      </c>
      <c r="I24" s="121">
        <f t="shared" si="0"/>
        <v>29</v>
      </c>
      <c r="K24" s="119">
        <v>1</v>
      </c>
      <c r="L24" s="122">
        <v>41</v>
      </c>
      <c r="M24" s="121">
        <f t="shared" si="1"/>
        <v>41</v>
      </c>
      <c r="O24" s="119">
        <v>1</v>
      </c>
      <c r="P24" s="122">
        <v>39</v>
      </c>
      <c r="Q24" s="121">
        <f t="shared" si="3"/>
        <v>39</v>
      </c>
    </row>
    <row r="25" spans="1:17" x14ac:dyDescent="0.2">
      <c r="A25" s="27"/>
      <c r="B25" s="118" t="s">
        <v>59</v>
      </c>
      <c r="C25" s="80"/>
      <c r="D25" s="81"/>
      <c r="E25" s="82"/>
      <c r="F25" s="79"/>
      <c r="G25" s="119">
        <v>1</v>
      </c>
      <c r="H25" s="122">
        <v>53</v>
      </c>
      <c r="I25" s="121">
        <f t="shared" si="0"/>
        <v>53</v>
      </c>
      <c r="K25" s="119">
        <v>1</v>
      </c>
      <c r="L25" s="122">
        <v>40</v>
      </c>
      <c r="M25" s="121">
        <f t="shared" si="1"/>
        <v>40</v>
      </c>
      <c r="O25" s="119">
        <v>1</v>
      </c>
      <c r="P25" s="122">
        <v>40</v>
      </c>
      <c r="Q25" s="121">
        <f t="shared" si="3"/>
        <v>40</v>
      </c>
    </row>
    <row r="26" spans="1:17" x14ac:dyDescent="0.2">
      <c r="A26" s="27"/>
      <c r="B26" s="118" t="s">
        <v>86</v>
      </c>
      <c r="C26" s="80"/>
      <c r="D26" s="81"/>
      <c r="E26" s="82"/>
      <c r="F26" s="79"/>
      <c r="G26" s="119">
        <v>2</v>
      </c>
      <c r="H26" s="122">
        <v>16</v>
      </c>
      <c r="I26" s="121">
        <f t="shared" si="0"/>
        <v>32</v>
      </c>
      <c r="K26" s="119">
        <v>2</v>
      </c>
      <c r="L26" s="122">
        <v>11</v>
      </c>
      <c r="M26" s="121">
        <f t="shared" si="1"/>
        <v>22</v>
      </c>
      <c r="O26" s="119">
        <v>2</v>
      </c>
      <c r="P26" s="122">
        <v>11</v>
      </c>
      <c r="Q26" s="121">
        <f t="shared" si="3"/>
        <v>22</v>
      </c>
    </row>
    <row r="27" spans="1:17" ht="16.350000000000001" customHeight="1" thickBot="1" x14ac:dyDescent="0.25">
      <c r="A27" s="27"/>
      <c r="B27" s="32" t="s">
        <v>105</v>
      </c>
      <c r="C27" s="33">
        <v>1</v>
      </c>
      <c r="D27" s="59">
        <v>130</v>
      </c>
      <c r="E27" s="60">
        <v>130</v>
      </c>
      <c r="G27" s="96" t="e">
        <f>SUM(#REF!)</f>
        <v>#REF!</v>
      </c>
      <c r="H27" s="58"/>
      <c r="I27" s="97" t="e">
        <f>SUM(#REF!)</f>
        <v>#REF!</v>
      </c>
      <c r="K27" s="176" t="s">
        <v>87</v>
      </c>
      <c r="L27" s="177"/>
      <c r="M27" s="178"/>
      <c r="O27" s="169">
        <v>1</v>
      </c>
      <c r="P27" s="169">
        <v>104</v>
      </c>
      <c r="Q27" s="169">
        <f t="shared" si="3"/>
        <v>104</v>
      </c>
    </row>
    <row r="28" spans="1:17" ht="15.75" thickBot="1" x14ac:dyDescent="0.25">
      <c r="A28" s="7" t="s">
        <v>75</v>
      </c>
      <c r="B28" s="87"/>
      <c r="C28" s="87"/>
      <c r="D28" s="87"/>
      <c r="E28" s="92">
        <f>D11+E27</f>
        <v>1530</v>
      </c>
      <c r="F28" s="89"/>
      <c r="G28" s="7"/>
      <c r="H28" s="87"/>
      <c r="I28" s="91" t="e">
        <f>I27+I11+I7</f>
        <v>#REF!</v>
      </c>
      <c r="K28" s="7"/>
      <c r="L28" s="87"/>
      <c r="M28" s="91">
        <f>M11+M7+M8+M9+M10</f>
        <v>1269</v>
      </c>
      <c r="O28" s="166"/>
      <c r="P28" s="167"/>
      <c r="Q28" s="168">
        <f>Q11+Q7+Q8+Q9+Q10+Q27</f>
        <v>1387</v>
      </c>
    </row>
    <row r="29" spans="1:17" ht="18" thickBot="1" x14ac:dyDescent="0.25">
      <c r="A29" s="7" t="s">
        <v>15</v>
      </c>
      <c r="B29" s="8"/>
      <c r="C29" s="9"/>
      <c r="D29" s="61"/>
      <c r="E29" s="62"/>
      <c r="F29" s="90"/>
      <c r="G29" s="12"/>
      <c r="H29" s="10"/>
      <c r="I29" s="11"/>
      <c r="K29" s="12"/>
      <c r="L29" s="10"/>
      <c r="M29" s="11"/>
      <c r="O29" s="12"/>
      <c r="P29" s="10"/>
      <c r="Q29" s="11"/>
    </row>
    <row r="30" spans="1:17" ht="14.25" x14ac:dyDescent="0.2">
      <c r="A30" s="35" t="s">
        <v>40</v>
      </c>
      <c r="B30" s="34" t="s">
        <v>16</v>
      </c>
      <c r="C30" s="36">
        <v>1</v>
      </c>
      <c r="D30" s="64">
        <v>20</v>
      </c>
      <c r="E30" s="65">
        <v>20</v>
      </c>
      <c r="G30" s="99">
        <v>1</v>
      </c>
      <c r="H30" s="64">
        <v>20</v>
      </c>
      <c r="I30" s="63">
        <f t="shared" ref="I30:I31" si="4">G30*H30</f>
        <v>20</v>
      </c>
      <c r="K30" s="99">
        <v>1</v>
      </c>
      <c r="L30" s="64">
        <v>20</v>
      </c>
      <c r="M30" s="63">
        <f t="shared" ref="M30" si="5">K30*L30</f>
        <v>20</v>
      </c>
      <c r="O30" s="99">
        <v>1</v>
      </c>
      <c r="P30" s="64">
        <v>20</v>
      </c>
      <c r="Q30" s="63">
        <f t="shared" ref="Q30" si="6">O30*P30</f>
        <v>20</v>
      </c>
    </row>
    <row r="31" spans="1:17" ht="14.25" x14ac:dyDescent="0.2">
      <c r="A31" s="35"/>
      <c r="B31" s="34" t="s">
        <v>17</v>
      </c>
      <c r="C31" s="36">
        <v>3</v>
      </c>
      <c r="D31" s="64">
        <v>20</v>
      </c>
      <c r="E31" s="65">
        <v>60</v>
      </c>
      <c r="G31" s="99">
        <v>3</v>
      </c>
      <c r="H31" s="64">
        <v>20</v>
      </c>
      <c r="I31" s="63">
        <f t="shared" si="4"/>
        <v>60</v>
      </c>
      <c r="K31" s="99" t="e">
        <f>SUM(#REF!)</f>
        <v>#REF!</v>
      </c>
      <c r="L31" s="99"/>
      <c r="M31" s="99" t="e">
        <f>SUM(#REF!)</f>
        <v>#REF!</v>
      </c>
      <c r="O31" s="99">
        <v>3</v>
      </c>
      <c r="P31" s="99">
        <v>21</v>
      </c>
      <c r="Q31" s="99">
        <f>O31*P31</f>
        <v>63</v>
      </c>
    </row>
    <row r="32" spans="1:17" ht="14.25" x14ac:dyDescent="0.2">
      <c r="A32" s="35"/>
      <c r="B32" s="34" t="s">
        <v>90</v>
      </c>
      <c r="C32" s="36"/>
      <c r="D32" s="64"/>
      <c r="E32" s="65"/>
      <c r="G32" s="99"/>
      <c r="H32" s="64"/>
      <c r="I32" s="63"/>
      <c r="K32" s="99">
        <v>1</v>
      </c>
      <c r="L32" s="64">
        <v>90</v>
      </c>
      <c r="M32" s="63">
        <f t="shared" ref="M32:M33" si="7">K32*L32</f>
        <v>90</v>
      </c>
      <c r="O32" s="99">
        <v>1</v>
      </c>
      <c r="P32" s="64">
        <v>90</v>
      </c>
      <c r="Q32" s="63">
        <f t="shared" ref="Q32:Q33" si="8">O32*P32</f>
        <v>90</v>
      </c>
    </row>
    <row r="33" spans="1:17" ht="14.25" x14ac:dyDescent="0.2">
      <c r="A33" s="35"/>
      <c r="B33" s="34" t="s">
        <v>91</v>
      </c>
      <c r="C33" s="36"/>
      <c r="D33" s="64"/>
      <c r="E33" s="65"/>
      <c r="G33" s="99"/>
      <c r="H33" s="64"/>
      <c r="I33" s="63"/>
      <c r="K33" s="99">
        <v>1</v>
      </c>
      <c r="L33" s="64">
        <v>32</v>
      </c>
      <c r="M33" s="63">
        <f t="shared" si="7"/>
        <v>32</v>
      </c>
      <c r="O33" s="99">
        <v>1</v>
      </c>
      <c r="P33" s="64">
        <v>32</v>
      </c>
      <c r="Q33" s="63">
        <f t="shared" si="8"/>
        <v>32</v>
      </c>
    </row>
    <row r="34" spans="1:17" ht="14.25" x14ac:dyDescent="0.2">
      <c r="A34" s="37" t="s">
        <v>39</v>
      </c>
      <c r="B34" s="38" t="s">
        <v>18</v>
      </c>
      <c r="C34" s="39">
        <v>10</v>
      </c>
      <c r="D34" s="68" t="s">
        <v>37</v>
      </c>
      <c r="E34" s="67">
        <v>136</v>
      </c>
      <c r="G34" s="100">
        <f>G35+G36</f>
        <v>8</v>
      </c>
      <c r="H34" s="66"/>
      <c r="I34" s="67">
        <f>I35+I36</f>
        <v>96</v>
      </c>
      <c r="K34" s="100">
        <f>SUM(K35:K40)</f>
        <v>30</v>
      </c>
      <c r="L34" s="66"/>
      <c r="M34" s="67">
        <f>M35+M36</f>
        <v>356</v>
      </c>
      <c r="O34" s="100">
        <f>SUM(O35:O40)</f>
        <v>30</v>
      </c>
      <c r="P34" s="66"/>
      <c r="Q34" s="67">
        <f>Q35+Q36+Q37+Q38+Q39+Q40</f>
        <v>458</v>
      </c>
    </row>
    <row r="35" spans="1:17" x14ac:dyDescent="0.2">
      <c r="A35" s="37"/>
      <c r="B35" s="155" t="s">
        <v>92</v>
      </c>
      <c r="C35" s="155">
        <v>8</v>
      </c>
      <c r="D35" s="156">
        <v>12</v>
      </c>
      <c r="E35" s="157"/>
      <c r="F35" s="152"/>
      <c r="G35" s="158">
        <v>8</v>
      </c>
      <c r="H35" s="156">
        <v>12</v>
      </c>
      <c r="I35" s="157">
        <f>G35*H35</f>
        <v>96</v>
      </c>
      <c r="K35" s="158">
        <v>20</v>
      </c>
      <c r="L35" s="156">
        <v>15</v>
      </c>
      <c r="M35" s="157">
        <f>K35*L35</f>
        <v>300</v>
      </c>
      <c r="O35" s="158">
        <v>21</v>
      </c>
      <c r="P35" s="156">
        <v>15</v>
      </c>
      <c r="Q35" s="157">
        <f t="shared" ref="Q35:Q40" si="9">O35*P35</f>
        <v>315</v>
      </c>
    </row>
    <row r="36" spans="1:17" x14ac:dyDescent="0.2">
      <c r="A36" s="37"/>
      <c r="B36" s="155" t="s">
        <v>92</v>
      </c>
      <c r="C36" s="155"/>
      <c r="D36" s="156"/>
      <c r="E36" s="157"/>
      <c r="F36" s="152"/>
      <c r="G36" s="158"/>
      <c r="H36" s="156"/>
      <c r="I36" s="157"/>
      <c r="K36" s="158">
        <v>4</v>
      </c>
      <c r="L36" s="156">
        <v>14</v>
      </c>
      <c r="M36" s="157">
        <f>K36*L36</f>
        <v>56</v>
      </c>
      <c r="O36" s="158">
        <v>2</v>
      </c>
      <c r="P36" s="156">
        <v>14</v>
      </c>
      <c r="Q36" s="157">
        <f t="shared" si="9"/>
        <v>28</v>
      </c>
    </row>
    <row r="37" spans="1:17" x14ac:dyDescent="0.2">
      <c r="A37" s="37"/>
      <c r="B37" s="155" t="s">
        <v>92</v>
      </c>
      <c r="C37" s="155"/>
      <c r="D37" s="156"/>
      <c r="E37" s="157"/>
      <c r="F37" s="152"/>
      <c r="G37" s="158"/>
      <c r="H37" s="156"/>
      <c r="I37" s="157"/>
      <c r="K37" s="158">
        <v>2</v>
      </c>
      <c r="L37" s="156">
        <v>17</v>
      </c>
      <c r="M37" s="157">
        <f>K37*L37</f>
        <v>34</v>
      </c>
      <c r="O37" s="158">
        <v>2</v>
      </c>
      <c r="P37" s="156">
        <v>16</v>
      </c>
      <c r="Q37" s="157">
        <f t="shared" si="9"/>
        <v>32</v>
      </c>
    </row>
    <row r="38" spans="1:17" x14ac:dyDescent="0.2">
      <c r="A38" s="37"/>
      <c r="B38" s="155" t="s">
        <v>92</v>
      </c>
      <c r="C38" s="155"/>
      <c r="D38" s="156"/>
      <c r="E38" s="157"/>
      <c r="F38" s="152"/>
      <c r="G38" s="158"/>
      <c r="H38" s="156"/>
      <c r="I38" s="157"/>
      <c r="K38" s="158">
        <v>2</v>
      </c>
      <c r="L38" s="156">
        <v>13</v>
      </c>
      <c r="M38" s="157">
        <f>K38*L38</f>
        <v>26</v>
      </c>
      <c r="O38" s="158">
        <v>2</v>
      </c>
      <c r="P38" s="156">
        <v>13</v>
      </c>
      <c r="Q38" s="157">
        <f t="shared" si="9"/>
        <v>26</v>
      </c>
    </row>
    <row r="39" spans="1:17" x14ac:dyDescent="0.2">
      <c r="A39" s="37"/>
      <c r="B39" s="155" t="s">
        <v>92</v>
      </c>
      <c r="C39" s="155"/>
      <c r="D39" s="156"/>
      <c r="E39" s="157"/>
      <c r="F39" s="152"/>
      <c r="G39" s="158"/>
      <c r="H39" s="156"/>
      <c r="I39" s="157"/>
      <c r="K39" s="158"/>
      <c r="L39" s="156"/>
      <c r="M39" s="157"/>
      <c r="O39" s="158">
        <v>1</v>
      </c>
      <c r="P39" s="156">
        <v>17</v>
      </c>
      <c r="Q39" s="157">
        <f t="shared" si="9"/>
        <v>17</v>
      </c>
    </row>
    <row r="40" spans="1:17" x14ac:dyDescent="0.2">
      <c r="A40" s="37"/>
      <c r="B40" s="155" t="s">
        <v>64</v>
      </c>
      <c r="C40" s="155">
        <v>2</v>
      </c>
      <c r="D40" s="156">
        <v>20</v>
      </c>
      <c r="E40" s="157"/>
      <c r="F40" s="152"/>
      <c r="G40" s="158">
        <v>2</v>
      </c>
      <c r="H40" s="156">
        <v>20</v>
      </c>
      <c r="I40" s="157">
        <f>G40*H40</f>
        <v>40</v>
      </c>
      <c r="K40" s="158">
        <v>2</v>
      </c>
      <c r="L40" s="156">
        <v>19</v>
      </c>
      <c r="M40" s="157">
        <f>K40*L40</f>
        <v>38</v>
      </c>
      <c r="O40" s="158">
        <v>2</v>
      </c>
      <c r="P40" s="156">
        <v>20</v>
      </c>
      <c r="Q40" s="157">
        <f t="shared" si="9"/>
        <v>40</v>
      </c>
    </row>
    <row r="41" spans="1:17" ht="14.25" x14ac:dyDescent="0.2">
      <c r="A41" s="37"/>
      <c r="B41" s="38" t="s">
        <v>43</v>
      </c>
      <c r="C41" s="39">
        <v>1</v>
      </c>
      <c r="D41" s="66">
        <v>25</v>
      </c>
      <c r="E41" s="67">
        <v>25</v>
      </c>
      <c r="G41" s="42"/>
      <c r="H41" s="40"/>
      <c r="I41" s="41">
        <f>I42+I43</f>
        <v>25</v>
      </c>
      <c r="K41" s="42"/>
      <c r="L41" s="40"/>
      <c r="M41" s="41">
        <f>M42+M43</f>
        <v>40</v>
      </c>
      <c r="O41" s="42"/>
      <c r="P41" s="40"/>
      <c r="Q41" s="41">
        <f>Q42+Q43</f>
        <v>40</v>
      </c>
    </row>
    <row r="42" spans="1:17" ht="14.25" x14ac:dyDescent="0.2">
      <c r="A42" s="37"/>
      <c r="B42" s="155" t="s">
        <v>62</v>
      </c>
      <c r="C42" s="159"/>
      <c r="D42" s="66"/>
      <c r="E42" s="67"/>
      <c r="G42" s="160">
        <v>1</v>
      </c>
      <c r="H42" s="161">
        <v>18</v>
      </c>
      <c r="I42" s="162">
        <f>H42*G42</f>
        <v>18</v>
      </c>
      <c r="K42" s="160">
        <v>1</v>
      </c>
      <c r="L42" s="161">
        <v>27</v>
      </c>
      <c r="M42" s="162">
        <f>L42*K42</f>
        <v>27</v>
      </c>
      <c r="O42" s="160">
        <v>1</v>
      </c>
      <c r="P42" s="161">
        <v>27</v>
      </c>
      <c r="Q42" s="162">
        <f>P42*O42</f>
        <v>27</v>
      </c>
    </row>
    <row r="43" spans="1:17" ht="14.25" x14ac:dyDescent="0.2">
      <c r="A43" s="37"/>
      <c r="B43" s="155" t="s">
        <v>63</v>
      </c>
      <c r="C43" s="159"/>
      <c r="D43" s="66"/>
      <c r="E43" s="67"/>
      <c r="G43" s="160">
        <v>1</v>
      </c>
      <c r="H43" s="161">
        <v>7</v>
      </c>
      <c r="I43" s="162">
        <f>H43*G43</f>
        <v>7</v>
      </c>
      <c r="K43" s="160">
        <v>1</v>
      </c>
      <c r="L43" s="161">
        <v>13</v>
      </c>
      <c r="M43" s="162">
        <f>L43*K43</f>
        <v>13</v>
      </c>
      <c r="O43" s="160">
        <v>1</v>
      </c>
      <c r="P43" s="161">
        <v>13</v>
      </c>
      <c r="Q43" s="162">
        <f>P43*O43</f>
        <v>13</v>
      </c>
    </row>
    <row r="44" spans="1:17" ht="14.25" x14ac:dyDescent="0.2">
      <c r="A44" s="37"/>
      <c r="B44" s="38" t="s">
        <v>19</v>
      </c>
      <c r="C44" s="39">
        <v>1</v>
      </c>
      <c r="D44" s="66">
        <v>30</v>
      </c>
      <c r="E44" s="67">
        <v>30</v>
      </c>
      <c r="G44" s="100">
        <v>1</v>
      </c>
      <c r="H44" s="66">
        <v>30</v>
      </c>
      <c r="I44" s="67">
        <f t="shared" ref="I44:I45" si="10">G44*H44</f>
        <v>30</v>
      </c>
      <c r="K44" s="100">
        <v>1</v>
      </c>
      <c r="L44" s="66">
        <v>34</v>
      </c>
      <c r="M44" s="67">
        <f t="shared" ref="M44:M45" si="11">K44*L44</f>
        <v>34</v>
      </c>
      <c r="O44" s="100">
        <v>1</v>
      </c>
      <c r="P44" s="66">
        <v>34</v>
      </c>
      <c r="Q44" s="67">
        <f t="shared" ref="Q44:Q45" si="12">O44*P44</f>
        <v>34</v>
      </c>
    </row>
    <row r="45" spans="1:17" ht="14.25" x14ac:dyDescent="0.2">
      <c r="A45" s="37"/>
      <c r="B45" s="38" t="s">
        <v>20</v>
      </c>
      <c r="C45" s="39">
        <v>1</v>
      </c>
      <c r="D45" s="66">
        <v>15</v>
      </c>
      <c r="E45" s="67">
        <v>15</v>
      </c>
      <c r="G45" s="100">
        <v>1</v>
      </c>
      <c r="H45" s="66">
        <v>15</v>
      </c>
      <c r="I45" s="67">
        <f t="shared" si="10"/>
        <v>15</v>
      </c>
      <c r="K45" s="100">
        <v>1</v>
      </c>
      <c r="L45" s="66">
        <v>15</v>
      </c>
      <c r="M45" s="67">
        <f t="shared" si="11"/>
        <v>15</v>
      </c>
      <c r="O45" s="100">
        <v>1</v>
      </c>
      <c r="P45" s="66">
        <v>16</v>
      </c>
      <c r="Q45" s="67">
        <f t="shared" si="12"/>
        <v>16</v>
      </c>
    </row>
    <row r="46" spans="1:17" ht="14.25" x14ac:dyDescent="0.2">
      <c r="A46" s="37"/>
      <c r="B46" s="38" t="s">
        <v>93</v>
      </c>
      <c r="C46" s="39"/>
      <c r="D46" s="66"/>
      <c r="E46" s="67"/>
      <c r="G46" s="100"/>
      <c r="H46" s="66"/>
      <c r="I46" s="67"/>
      <c r="K46" s="100">
        <v>1</v>
      </c>
      <c r="L46" s="66">
        <v>19</v>
      </c>
      <c r="M46" s="67">
        <f>K46*L46</f>
        <v>19</v>
      </c>
      <c r="O46" s="100">
        <v>1</v>
      </c>
      <c r="P46" s="66">
        <v>19</v>
      </c>
      <c r="Q46" s="67">
        <f>O46*P46</f>
        <v>19</v>
      </c>
    </row>
    <row r="47" spans="1:17" ht="15" thickBot="1" x14ac:dyDescent="0.25">
      <c r="A47" s="37"/>
      <c r="B47" s="38" t="s">
        <v>94</v>
      </c>
      <c r="C47" s="39"/>
      <c r="D47" s="66"/>
      <c r="E47" s="67"/>
      <c r="G47" s="100"/>
      <c r="H47" s="66"/>
      <c r="I47" s="67"/>
      <c r="K47" s="100">
        <v>1</v>
      </c>
      <c r="L47" s="66">
        <v>28</v>
      </c>
      <c r="M47" s="67">
        <f>K47*L47</f>
        <v>28</v>
      </c>
      <c r="O47" s="100">
        <v>1</v>
      </c>
      <c r="P47" s="66">
        <v>28</v>
      </c>
      <c r="Q47" s="67">
        <f>O47*P47</f>
        <v>28</v>
      </c>
    </row>
    <row r="48" spans="1:17" ht="18" thickBot="1" x14ac:dyDescent="0.25">
      <c r="A48" s="7" t="s">
        <v>76</v>
      </c>
      <c r="B48" s="87"/>
      <c r="C48" s="87"/>
      <c r="D48" s="87"/>
      <c r="E48" s="92">
        <f>SUM(E30:E47)</f>
        <v>286</v>
      </c>
      <c r="F48" s="89"/>
      <c r="G48" s="7"/>
      <c r="H48" s="87"/>
      <c r="I48" s="91">
        <f>SUM(I30:I30)+SUM(I31:I34)+SUM(I44:I47)+I41</f>
        <v>246</v>
      </c>
      <c r="K48" s="7"/>
      <c r="L48" s="87"/>
      <c r="M48" s="91" t="e">
        <f>M30+M31+M32+M33+M34+M41+M44+M45+M46+M47</f>
        <v>#REF!</v>
      </c>
      <c r="O48" s="7"/>
      <c r="P48" s="87"/>
      <c r="Q48" s="91">
        <f>Q30+Q31+Q32+Q33+Q34+Q41+Q44+Q45+Q46+Q47</f>
        <v>800</v>
      </c>
    </row>
    <row r="49" spans="1:17" ht="18" thickBot="1" x14ac:dyDescent="0.25">
      <c r="A49" s="7" t="s">
        <v>21</v>
      </c>
      <c r="B49" s="8"/>
      <c r="C49" s="9"/>
      <c r="D49" s="61"/>
      <c r="E49" s="62"/>
      <c r="G49" s="12"/>
      <c r="H49" s="10"/>
      <c r="I49" s="11"/>
      <c r="K49" s="12"/>
      <c r="L49" s="10"/>
      <c r="M49" s="11"/>
      <c r="O49" s="12"/>
      <c r="P49" s="10"/>
      <c r="Q49" s="11"/>
    </row>
    <row r="50" spans="1:17" ht="14.25" x14ac:dyDescent="0.2">
      <c r="A50" s="44" t="s">
        <v>38</v>
      </c>
      <c r="B50" s="45" t="s">
        <v>22</v>
      </c>
      <c r="C50" s="46">
        <v>1</v>
      </c>
      <c r="D50" s="69">
        <v>140</v>
      </c>
      <c r="E50" s="70">
        <v>140</v>
      </c>
      <c r="G50" s="101">
        <v>1</v>
      </c>
      <c r="H50" s="69">
        <v>140</v>
      </c>
      <c r="I50" s="70">
        <f>G50*H50</f>
        <v>140</v>
      </c>
      <c r="K50" s="101">
        <v>1</v>
      </c>
      <c r="L50" s="69">
        <v>158</v>
      </c>
      <c r="M50" s="70">
        <f>K50*L50</f>
        <v>158</v>
      </c>
      <c r="O50" s="101">
        <v>1</v>
      </c>
      <c r="P50" s="69">
        <v>163</v>
      </c>
      <c r="Q50" s="70">
        <f>O50*P50</f>
        <v>163</v>
      </c>
    </row>
    <row r="51" spans="1:17" ht="14.25" x14ac:dyDescent="0.2">
      <c r="A51" s="44"/>
      <c r="B51" s="47" t="s">
        <v>23</v>
      </c>
      <c r="C51" s="48">
        <v>1</v>
      </c>
      <c r="D51" s="71">
        <v>50</v>
      </c>
      <c r="E51" s="72">
        <v>50</v>
      </c>
      <c r="G51" s="102">
        <v>1</v>
      </c>
      <c r="H51" s="71">
        <v>50</v>
      </c>
      <c r="I51" s="70">
        <f t="shared" ref="I51:I70" si="13">G51*H51</f>
        <v>50</v>
      </c>
      <c r="K51" s="102">
        <v>1</v>
      </c>
      <c r="L51" s="71">
        <v>30</v>
      </c>
      <c r="M51" s="70">
        <f t="shared" ref="M51:M53" si="14">K51*L51</f>
        <v>30</v>
      </c>
      <c r="O51" s="102">
        <v>1</v>
      </c>
      <c r="P51" s="71">
        <v>30</v>
      </c>
      <c r="Q51" s="70">
        <f t="shared" ref="Q51:Q53" si="15">O51*P51</f>
        <v>30</v>
      </c>
    </row>
    <row r="52" spans="1:17" ht="14.25" x14ac:dyDescent="0.2">
      <c r="A52" s="44"/>
      <c r="B52" s="47" t="s">
        <v>24</v>
      </c>
      <c r="C52" s="48">
        <v>1</v>
      </c>
      <c r="D52" s="71">
        <v>90</v>
      </c>
      <c r="E52" s="72">
        <v>90</v>
      </c>
      <c r="G52" s="102">
        <v>1</v>
      </c>
      <c r="H52" s="71">
        <v>90</v>
      </c>
      <c r="I52" s="70">
        <f t="shared" si="13"/>
        <v>90</v>
      </c>
      <c r="K52" s="102">
        <v>1</v>
      </c>
      <c r="L52" s="71">
        <v>88</v>
      </c>
      <c r="M52" s="70">
        <f t="shared" si="14"/>
        <v>88</v>
      </c>
      <c r="O52" s="102">
        <v>1</v>
      </c>
      <c r="P52" s="71">
        <v>84</v>
      </c>
      <c r="Q52" s="70">
        <f t="shared" si="15"/>
        <v>84</v>
      </c>
    </row>
    <row r="53" spans="1:17" ht="14.25" x14ac:dyDescent="0.2">
      <c r="A53" s="44"/>
      <c r="B53" s="47" t="s">
        <v>25</v>
      </c>
      <c r="C53" s="48">
        <v>1</v>
      </c>
      <c r="D53" s="71">
        <v>30</v>
      </c>
      <c r="E53" s="72">
        <v>30</v>
      </c>
      <c r="G53" s="102">
        <v>1</v>
      </c>
      <c r="H53" s="71">
        <v>30</v>
      </c>
      <c r="I53" s="70">
        <f t="shared" si="13"/>
        <v>30</v>
      </c>
      <c r="K53" s="102">
        <v>1</v>
      </c>
      <c r="L53" s="71">
        <v>29</v>
      </c>
      <c r="M53" s="70">
        <f t="shared" si="14"/>
        <v>29</v>
      </c>
      <c r="O53" s="102">
        <v>1</v>
      </c>
      <c r="P53" s="71">
        <v>28</v>
      </c>
      <c r="Q53" s="70">
        <f t="shared" si="15"/>
        <v>28</v>
      </c>
    </row>
    <row r="54" spans="1:17" ht="14.25" x14ac:dyDescent="0.2">
      <c r="A54" s="44"/>
      <c r="B54" s="47" t="s">
        <v>26</v>
      </c>
      <c r="C54" s="48">
        <v>2</v>
      </c>
      <c r="D54" s="71">
        <v>70</v>
      </c>
      <c r="E54" s="72">
        <v>140</v>
      </c>
      <c r="G54" s="102">
        <v>2</v>
      </c>
      <c r="H54" s="71"/>
      <c r="I54" s="70">
        <f>I55+I56</f>
        <v>144</v>
      </c>
      <c r="K54" s="102">
        <v>2</v>
      </c>
      <c r="L54" s="71"/>
      <c r="M54" s="70">
        <f>M55+M56</f>
        <v>167</v>
      </c>
      <c r="O54" s="102">
        <v>2</v>
      </c>
      <c r="P54" s="71"/>
      <c r="Q54" s="70">
        <f>Q55+Q56</f>
        <v>165</v>
      </c>
    </row>
    <row r="55" spans="1:17" ht="14.25" x14ac:dyDescent="0.2">
      <c r="A55" s="44"/>
      <c r="B55" s="47"/>
      <c r="C55" s="48"/>
      <c r="D55" s="71"/>
      <c r="E55" s="72"/>
      <c r="G55" s="163">
        <v>1</v>
      </c>
      <c r="H55" s="164">
        <v>71</v>
      </c>
      <c r="I55" s="165">
        <f t="shared" si="13"/>
        <v>71</v>
      </c>
      <c r="K55" s="163">
        <v>1</v>
      </c>
      <c r="L55" s="164">
        <v>83</v>
      </c>
      <c r="M55" s="165">
        <f t="shared" ref="M55:M70" si="16">K55*L55</f>
        <v>83</v>
      </c>
      <c r="O55" s="163">
        <v>1</v>
      </c>
      <c r="P55" s="164">
        <v>83</v>
      </c>
      <c r="Q55" s="165">
        <f t="shared" ref="Q55:Q70" si="17">O55*P55</f>
        <v>83</v>
      </c>
    </row>
    <row r="56" spans="1:17" ht="14.25" x14ac:dyDescent="0.2">
      <c r="A56" s="44"/>
      <c r="B56" s="47"/>
      <c r="C56" s="48"/>
      <c r="D56" s="71"/>
      <c r="E56" s="72"/>
      <c r="G56" s="163">
        <v>1</v>
      </c>
      <c r="H56" s="164">
        <v>73</v>
      </c>
      <c r="I56" s="165">
        <f t="shared" si="13"/>
        <v>73</v>
      </c>
      <c r="K56" s="163">
        <v>1</v>
      </c>
      <c r="L56" s="164">
        <v>84</v>
      </c>
      <c r="M56" s="165">
        <f t="shared" si="16"/>
        <v>84</v>
      </c>
      <c r="O56" s="163">
        <v>1</v>
      </c>
      <c r="P56" s="164">
        <v>82</v>
      </c>
      <c r="Q56" s="165">
        <f t="shared" si="17"/>
        <v>82</v>
      </c>
    </row>
    <row r="57" spans="1:17" ht="14.25" x14ac:dyDescent="0.2">
      <c r="A57" s="44"/>
      <c r="B57" s="47" t="s">
        <v>27</v>
      </c>
      <c r="C57" s="48">
        <v>1</v>
      </c>
      <c r="D57" s="71">
        <v>30</v>
      </c>
      <c r="E57" s="72">
        <v>30</v>
      </c>
      <c r="G57" s="102">
        <v>1</v>
      </c>
      <c r="H57" s="71">
        <v>30</v>
      </c>
      <c r="I57" s="70">
        <f t="shared" si="13"/>
        <v>30</v>
      </c>
      <c r="K57" s="102">
        <v>1</v>
      </c>
      <c r="L57" s="71">
        <v>30</v>
      </c>
      <c r="M57" s="70">
        <f t="shared" si="16"/>
        <v>30</v>
      </c>
      <c r="O57" s="102">
        <v>1</v>
      </c>
      <c r="P57" s="71">
        <v>31</v>
      </c>
      <c r="Q57" s="70">
        <f t="shared" si="17"/>
        <v>31</v>
      </c>
    </row>
    <row r="58" spans="1:17" ht="14.25" x14ac:dyDescent="0.2">
      <c r="A58" s="44"/>
      <c r="B58" s="47" t="s">
        <v>104</v>
      </c>
      <c r="C58" s="48"/>
      <c r="D58" s="71"/>
      <c r="E58" s="72"/>
      <c r="G58" s="102"/>
      <c r="H58" s="71"/>
      <c r="I58" s="70"/>
      <c r="K58" s="102"/>
      <c r="L58" s="71"/>
      <c r="M58" s="70"/>
      <c r="O58" s="102">
        <v>1</v>
      </c>
      <c r="P58" s="71">
        <v>8</v>
      </c>
      <c r="Q58" s="70">
        <f t="shared" si="17"/>
        <v>8</v>
      </c>
    </row>
    <row r="59" spans="1:17" ht="14.25" x14ac:dyDescent="0.2">
      <c r="A59" s="44"/>
      <c r="B59" s="47" t="s">
        <v>28</v>
      </c>
      <c r="C59" s="48">
        <v>1</v>
      </c>
      <c r="D59" s="71">
        <v>20</v>
      </c>
      <c r="E59" s="72">
        <v>20</v>
      </c>
      <c r="G59" s="102">
        <v>1</v>
      </c>
      <c r="H59" s="71">
        <v>20</v>
      </c>
      <c r="I59" s="70">
        <f t="shared" si="13"/>
        <v>20</v>
      </c>
      <c r="K59" s="102">
        <v>1</v>
      </c>
      <c r="L59" s="71">
        <v>19</v>
      </c>
      <c r="M59" s="70">
        <f t="shared" si="16"/>
        <v>19</v>
      </c>
      <c r="O59" s="102">
        <v>1</v>
      </c>
      <c r="P59" s="71">
        <v>20</v>
      </c>
      <c r="Q59" s="70">
        <f t="shared" si="17"/>
        <v>20</v>
      </c>
    </row>
    <row r="60" spans="1:17" ht="14.25" x14ac:dyDescent="0.2">
      <c r="A60" s="44"/>
      <c r="B60" s="47" t="s">
        <v>29</v>
      </c>
      <c r="C60" s="48">
        <v>1</v>
      </c>
      <c r="D60" s="71">
        <v>40</v>
      </c>
      <c r="E60" s="72">
        <v>40</v>
      </c>
      <c r="G60" s="102">
        <v>1</v>
      </c>
      <c r="H60" s="71">
        <v>41</v>
      </c>
      <c r="I60" s="70">
        <f t="shared" si="13"/>
        <v>41</v>
      </c>
      <c r="K60" s="102">
        <v>1</v>
      </c>
      <c r="L60" s="71">
        <v>39</v>
      </c>
      <c r="M60" s="70">
        <f t="shared" si="16"/>
        <v>39</v>
      </c>
      <c r="O60" s="102">
        <v>1</v>
      </c>
      <c r="P60" s="71">
        <v>39</v>
      </c>
      <c r="Q60" s="70">
        <f t="shared" si="17"/>
        <v>39</v>
      </c>
    </row>
    <row r="61" spans="1:17" ht="14.25" x14ac:dyDescent="0.2">
      <c r="A61" s="44"/>
      <c r="B61" s="47" t="s">
        <v>30</v>
      </c>
      <c r="C61" s="48">
        <v>1</v>
      </c>
      <c r="D61" s="71">
        <v>15</v>
      </c>
      <c r="E61" s="72">
        <v>15</v>
      </c>
      <c r="G61" s="102">
        <v>1</v>
      </c>
      <c r="H61" s="71">
        <v>15</v>
      </c>
      <c r="I61" s="70">
        <f t="shared" si="13"/>
        <v>15</v>
      </c>
      <c r="K61" s="102">
        <v>1</v>
      </c>
      <c r="L61" s="71">
        <v>15</v>
      </c>
      <c r="M61" s="70">
        <f t="shared" si="16"/>
        <v>15</v>
      </c>
      <c r="O61" s="102">
        <v>1</v>
      </c>
      <c r="P61" s="71">
        <v>15</v>
      </c>
      <c r="Q61" s="70">
        <f t="shared" si="17"/>
        <v>15</v>
      </c>
    </row>
    <row r="62" spans="1:17" ht="14.25" x14ac:dyDescent="0.2">
      <c r="A62" s="44"/>
      <c r="B62" s="47" t="s">
        <v>31</v>
      </c>
      <c r="C62" s="48">
        <v>1</v>
      </c>
      <c r="D62" s="71">
        <v>24</v>
      </c>
      <c r="E62" s="72">
        <v>24</v>
      </c>
      <c r="G62" s="102">
        <v>1</v>
      </c>
      <c r="H62" s="71">
        <v>24</v>
      </c>
      <c r="I62" s="70">
        <f t="shared" si="13"/>
        <v>24</v>
      </c>
      <c r="K62" s="102">
        <v>1</v>
      </c>
      <c r="L62" s="71">
        <v>32</v>
      </c>
      <c r="M62" s="70">
        <f t="shared" si="16"/>
        <v>32</v>
      </c>
      <c r="O62" s="102">
        <v>1</v>
      </c>
      <c r="P62" s="71">
        <v>32</v>
      </c>
      <c r="Q62" s="70">
        <f t="shared" si="17"/>
        <v>32</v>
      </c>
    </row>
    <row r="63" spans="1:17" ht="14.25" x14ac:dyDescent="0.2">
      <c r="A63" s="44"/>
      <c r="B63" s="47" t="s">
        <v>32</v>
      </c>
      <c r="C63" s="48">
        <v>1</v>
      </c>
      <c r="D63" s="71">
        <v>15</v>
      </c>
      <c r="E63" s="72">
        <v>15</v>
      </c>
      <c r="G63" s="102">
        <v>1</v>
      </c>
      <c r="H63" s="71">
        <v>15</v>
      </c>
      <c r="I63" s="70">
        <f t="shared" si="13"/>
        <v>15</v>
      </c>
      <c r="K63" s="102">
        <v>1</v>
      </c>
      <c r="L63" s="71">
        <v>15</v>
      </c>
      <c r="M63" s="70">
        <f t="shared" si="16"/>
        <v>15</v>
      </c>
      <c r="O63" s="102">
        <v>1</v>
      </c>
      <c r="P63" s="71">
        <v>17</v>
      </c>
      <c r="Q63" s="70">
        <f t="shared" si="17"/>
        <v>17</v>
      </c>
    </row>
    <row r="64" spans="1:17" ht="14.25" x14ac:dyDescent="0.2">
      <c r="A64" s="44"/>
      <c r="B64" s="47" t="s">
        <v>33</v>
      </c>
      <c r="C64" s="48">
        <v>1</v>
      </c>
      <c r="D64" s="71">
        <v>15</v>
      </c>
      <c r="E64" s="72">
        <v>15</v>
      </c>
      <c r="G64" s="102">
        <v>1</v>
      </c>
      <c r="H64" s="71">
        <v>15</v>
      </c>
      <c r="I64" s="70">
        <f t="shared" si="13"/>
        <v>15</v>
      </c>
      <c r="K64" s="102">
        <v>1</v>
      </c>
      <c r="L64" s="71">
        <v>20</v>
      </c>
      <c r="M64" s="70">
        <f t="shared" si="16"/>
        <v>20</v>
      </c>
      <c r="O64" s="102">
        <v>1</v>
      </c>
      <c r="P64" s="71">
        <v>20</v>
      </c>
      <c r="Q64" s="70">
        <f t="shared" si="17"/>
        <v>20</v>
      </c>
    </row>
    <row r="65" spans="1:17" ht="14.25" x14ac:dyDescent="0.2">
      <c r="A65" s="44"/>
      <c r="B65" s="47" t="s">
        <v>34</v>
      </c>
      <c r="C65" s="48">
        <v>1</v>
      </c>
      <c r="D65" s="71">
        <v>12</v>
      </c>
      <c r="E65" s="72">
        <v>12</v>
      </c>
      <c r="G65" s="102">
        <v>1</v>
      </c>
      <c r="H65" s="71">
        <v>12</v>
      </c>
      <c r="I65" s="70">
        <f t="shared" si="13"/>
        <v>12</v>
      </c>
      <c r="K65" s="102">
        <v>1</v>
      </c>
      <c r="L65" s="71">
        <v>15</v>
      </c>
      <c r="M65" s="70">
        <f t="shared" si="16"/>
        <v>15</v>
      </c>
      <c r="O65" s="102">
        <v>1</v>
      </c>
      <c r="P65" s="71">
        <v>13</v>
      </c>
      <c r="Q65" s="70">
        <f t="shared" si="17"/>
        <v>13</v>
      </c>
    </row>
    <row r="66" spans="1:17" ht="14.25" x14ac:dyDescent="0.2">
      <c r="A66" s="44"/>
      <c r="B66" s="47" t="s">
        <v>95</v>
      </c>
      <c r="C66" s="48"/>
      <c r="D66" s="71"/>
      <c r="E66" s="72"/>
      <c r="G66" s="102"/>
      <c r="H66" s="71"/>
      <c r="I66" s="70"/>
      <c r="K66" s="102">
        <v>1</v>
      </c>
      <c r="L66" s="71">
        <v>15</v>
      </c>
      <c r="M66" s="70">
        <f t="shared" si="16"/>
        <v>15</v>
      </c>
      <c r="O66" s="102">
        <v>1</v>
      </c>
      <c r="P66" s="71">
        <v>24</v>
      </c>
      <c r="Q66" s="70">
        <f t="shared" si="17"/>
        <v>24</v>
      </c>
    </row>
    <row r="67" spans="1:17" ht="14.25" x14ac:dyDescent="0.2">
      <c r="A67" s="44"/>
      <c r="B67" s="47" t="s">
        <v>96</v>
      </c>
      <c r="C67" s="48"/>
      <c r="D67" s="71"/>
      <c r="E67" s="72"/>
      <c r="G67" s="102"/>
      <c r="H67" s="71"/>
      <c r="I67" s="70"/>
      <c r="K67" s="102">
        <v>1</v>
      </c>
      <c r="L67" s="71">
        <v>15</v>
      </c>
      <c r="M67" s="70">
        <f t="shared" si="16"/>
        <v>15</v>
      </c>
      <c r="O67" s="102">
        <v>1</v>
      </c>
      <c r="P67" s="71">
        <v>15</v>
      </c>
      <c r="Q67" s="70">
        <f t="shared" si="17"/>
        <v>15</v>
      </c>
    </row>
    <row r="68" spans="1:17" ht="14.25" x14ac:dyDescent="0.2">
      <c r="A68" s="44"/>
      <c r="B68" s="47" t="s">
        <v>96</v>
      </c>
      <c r="C68" s="48"/>
      <c r="D68" s="71"/>
      <c r="E68" s="72"/>
      <c r="G68" s="102"/>
      <c r="H68" s="71"/>
      <c r="I68" s="70"/>
      <c r="K68" s="102">
        <v>1</v>
      </c>
      <c r="L68" s="71">
        <v>14</v>
      </c>
      <c r="M68" s="70">
        <f t="shared" si="16"/>
        <v>14</v>
      </c>
      <c r="O68" s="102">
        <v>1</v>
      </c>
      <c r="P68" s="71">
        <v>14</v>
      </c>
      <c r="Q68" s="70">
        <f t="shared" si="17"/>
        <v>14</v>
      </c>
    </row>
    <row r="69" spans="1:17" ht="14.25" x14ac:dyDescent="0.2">
      <c r="A69" s="44"/>
      <c r="B69" s="47" t="s">
        <v>35</v>
      </c>
      <c r="C69" s="48">
        <v>1</v>
      </c>
      <c r="D69" s="71">
        <v>25</v>
      </c>
      <c r="E69" s="72">
        <v>25</v>
      </c>
      <c r="G69" s="102">
        <v>1</v>
      </c>
      <c r="H69" s="71">
        <v>25</v>
      </c>
      <c r="I69" s="70">
        <f t="shared" si="13"/>
        <v>25</v>
      </c>
      <c r="K69" s="102">
        <v>1</v>
      </c>
      <c r="L69" s="71">
        <v>26</v>
      </c>
      <c r="M69" s="70">
        <f t="shared" si="16"/>
        <v>26</v>
      </c>
      <c r="O69" s="102">
        <v>1</v>
      </c>
      <c r="P69" s="71">
        <v>24</v>
      </c>
      <c r="Q69" s="70">
        <f t="shared" si="17"/>
        <v>24</v>
      </c>
    </row>
    <row r="70" spans="1:17" ht="15" thickBot="1" x14ac:dyDescent="0.25">
      <c r="A70" s="44"/>
      <c r="B70" s="49" t="s">
        <v>36</v>
      </c>
      <c r="C70" s="50">
        <v>1</v>
      </c>
      <c r="D70" s="73">
        <v>10</v>
      </c>
      <c r="E70" s="74">
        <v>10</v>
      </c>
      <c r="G70" s="103">
        <v>1</v>
      </c>
      <c r="H70" s="73">
        <v>10</v>
      </c>
      <c r="I70" s="70">
        <f t="shared" si="13"/>
        <v>10</v>
      </c>
      <c r="K70" s="103">
        <v>1</v>
      </c>
      <c r="L70" s="73">
        <v>11</v>
      </c>
      <c r="M70" s="70">
        <f t="shared" si="16"/>
        <v>11</v>
      </c>
      <c r="O70" s="103">
        <v>1</v>
      </c>
      <c r="P70" s="73">
        <v>11</v>
      </c>
      <c r="Q70" s="70">
        <f t="shared" si="17"/>
        <v>11</v>
      </c>
    </row>
    <row r="71" spans="1:17" ht="18" thickBot="1" x14ac:dyDescent="0.25">
      <c r="A71" s="7" t="s">
        <v>77</v>
      </c>
      <c r="B71" s="87"/>
      <c r="C71" s="87"/>
      <c r="D71" s="87"/>
      <c r="E71" s="92">
        <f>SUM(E50:E70)</f>
        <v>656</v>
      </c>
      <c r="F71" s="89"/>
      <c r="G71" s="7"/>
      <c r="H71" s="87"/>
      <c r="I71" s="91">
        <f>SUM(I50:I54)+SUM(I57:I70)</f>
        <v>661</v>
      </c>
      <c r="K71" s="7"/>
      <c r="L71" s="87"/>
      <c r="M71" s="91">
        <f>SUM(M50:M54)+SUM(M57:M70)</f>
        <v>738</v>
      </c>
      <c r="O71" s="7"/>
      <c r="P71" s="87"/>
      <c r="Q71" s="91">
        <f>SUM(Q50:Q54)+SUM(Q57:Q70)</f>
        <v>753</v>
      </c>
    </row>
    <row r="72" spans="1:17" ht="15.75" thickBot="1" x14ac:dyDescent="0.3">
      <c r="A72" s="24" t="s">
        <v>11</v>
      </c>
      <c r="B72" s="10"/>
      <c r="C72" s="61"/>
      <c r="D72" s="61"/>
      <c r="E72" s="62"/>
      <c r="G72" s="12"/>
      <c r="H72" s="10"/>
      <c r="I72" s="11"/>
      <c r="K72" s="12"/>
      <c r="L72" s="10"/>
      <c r="M72" s="11"/>
      <c r="O72" s="12"/>
      <c r="P72" s="10"/>
      <c r="Q72" s="11"/>
    </row>
    <row r="73" spans="1:17" ht="14.25" x14ac:dyDescent="0.2">
      <c r="A73" s="85"/>
      <c r="B73" s="23" t="s">
        <v>9</v>
      </c>
      <c r="C73" s="75" t="s">
        <v>1</v>
      </c>
      <c r="D73" s="25"/>
      <c r="E73" s="26"/>
      <c r="G73" s="104"/>
      <c r="H73" s="105"/>
      <c r="I73" s="106">
        <f>I74+I75</f>
        <v>26</v>
      </c>
      <c r="K73" s="104">
        <f>SUM(K74:K75)</f>
        <v>2</v>
      </c>
      <c r="L73" s="104"/>
      <c r="M73" s="106">
        <f>M74+M75</f>
        <v>46</v>
      </c>
      <c r="O73" s="104">
        <f>SUM(O74:O75)</f>
        <v>4</v>
      </c>
      <c r="P73" s="104"/>
      <c r="Q73" s="106">
        <f>Q74+Q75</f>
        <v>44</v>
      </c>
    </row>
    <row r="74" spans="1:17" x14ac:dyDescent="0.2">
      <c r="A74" s="86"/>
      <c r="B74" s="124" t="s">
        <v>61</v>
      </c>
      <c r="C74" s="125"/>
      <c r="D74" s="126"/>
      <c r="E74" s="127"/>
      <c r="F74" s="123"/>
      <c r="G74" s="128">
        <v>1</v>
      </c>
      <c r="H74" s="129">
        <v>11</v>
      </c>
      <c r="I74" s="130">
        <f>G74*H74</f>
        <v>11</v>
      </c>
      <c r="J74" s="123"/>
      <c r="K74" s="128">
        <v>1</v>
      </c>
      <c r="L74" s="129">
        <v>22</v>
      </c>
      <c r="M74" s="130">
        <f>K74*L74</f>
        <v>22</v>
      </c>
      <c r="O74" s="128">
        <v>2</v>
      </c>
      <c r="P74" s="129">
        <v>11</v>
      </c>
      <c r="Q74" s="130">
        <f>O74*P74</f>
        <v>22</v>
      </c>
    </row>
    <row r="75" spans="1:17" x14ac:dyDescent="0.2">
      <c r="A75" s="86"/>
      <c r="B75" s="124" t="s">
        <v>69</v>
      </c>
      <c r="C75" s="125"/>
      <c r="D75" s="126"/>
      <c r="E75" s="127"/>
      <c r="F75" s="123"/>
      <c r="G75" s="128">
        <v>1</v>
      </c>
      <c r="H75" s="129">
        <v>15</v>
      </c>
      <c r="I75" s="130">
        <v>15</v>
      </c>
      <c r="J75" s="123"/>
      <c r="K75" s="128">
        <v>1</v>
      </c>
      <c r="L75" s="129">
        <v>24</v>
      </c>
      <c r="M75" s="130">
        <v>24</v>
      </c>
      <c r="O75" s="128">
        <v>2</v>
      </c>
      <c r="P75" s="129">
        <v>11</v>
      </c>
      <c r="Q75" s="130">
        <f>O75*P75</f>
        <v>22</v>
      </c>
    </row>
    <row r="76" spans="1:17" ht="15" x14ac:dyDescent="0.25">
      <c r="A76" s="21"/>
      <c r="B76" s="53" t="s">
        <v>8</v>
      </c>
      <c r="C76" s="76">
        <v>1</v>
      </c>
      <c r="D76" s="54">
        <v>5</v>
      </c>
      <c r="E76" s="55">
        <v>5</v>
      </c>
      <c r="G76" s="107">
        <v>1</v>
      </c>
      <c r="H76" s="108">
        <v>9</v>
      </c>
      <c r="I76" s="109">
        <f>G76*H76</f>
        <v>9</v>
      </c>
      <c r="K76" s="147">
        <f>SUM(K77:K79)</f>
        <v>3</v>
      </c>
      <c r="L76" s="147"/>
      <c r="M76" s="147">
        <f t="shared" ref="M76" si="18">SUM(M77:M79)</f>
        <v>9</v>
      </c>
      <c r="O76" s="147">
        <f>SUM(O77:O79)</f>
        <v>3</v>
      </c>
      <c r="P76" s="147"/>
      <c r="Q76" s="147">
        <f t="shared" ref="Q76" si="19">SUM(Q77:Q79)</f>
        <v>10</v>
      </c>
    </row>
    <row r="77" spans="1:17" ht="15" x14ac:dyDescent="0.25">
      <c r="A77" s="21"/>
      <c r="B77" s="148" t="s">
        <v>72</v>
      </c>
      <c r="C77" s="149"/>
      <c r="D77" s="150"/>
      <c r="E77" s="151"/>
      <c r="F77" s="152"/>
      <c r="G77" s="153"/>
      <c r="H77" s="149"/>
      <c r="I77" s="154"/>
      <c r="J77" s="152"/>
      <c r="K77" s="153">
        <v>1</v>
      </c>
      <c r="L77" s="149">
        <v>3</v>
      </c>
      <c r="M77" s="154">
        <f>K77*L77</f>
        <v>3</v>
      </c>
      <c r="O77" s="153">
        <v>1</v>
      </c>
      <c r="P77" s="149">
        <v>4</v>
      </c>
      <c r="Q77" s="154">
        <f>O77*P77</f>
        <v>4</v>
      </c>
    </row>
    <row r="78" spans="1:17" ht="15" x14ac:dyDescent="0.25">
      <c r="A78" s="21"/>
      <c r="B78" s="148" t="s">
        <v>70</v>
      </c>
      <c r="C78" s="149"/>
      <c r="D78" s="150"/>
      <c r="E78" s="151"/>
      <c r="F78" s="152"/>
      <c r="G78" s="153"/>
      <c r="H78" s="149"/>
      <c r="I78" s="154"/>
      <c r="J78" s="152"/>
      <c r="K78" s="153">
        <v>1</v>
      </c>
      <c r="L78" s="149">
        <v>4</v>
      </c>
      <c r="M78" s="154">
        <f t="shared" ref="M78:M79" si="20">K78*L78</f>
        <v>4</v>
      </c>
      <c r="O78" s="153">
        <v>1</v>
      </c>
      <c r="P78" s="149">
        <v>4</v>
      </c>
      <c r="Q78" s="154">
        <f t="shared" ref="Q78:Q79" si="21">O78*P78</f>
        <v>4</v>
      </c>
    </row>
    <row r="79" spans="1:17" ht="15" x14ac:dyDescent="0.25">
      <c r="A79" s="21"/>
      <c r="B79" s="148" t="s">
        <v>71</v>
      </c>
      <c r="C79" s="149"/>
      <c r="D79" s="150"/>
      <c r="E79" s="151"/>
      <c r="F79" s="152"/>
      <c r="G79" s="153"/>
      <c r="H79" s="149"/>
      <c r="I79" s="154"/>
      <c r="J79" s="152"/>
      <c r="K79" s="153">
        <v>1</v>
      </c>
      <c r="L79" s="149">
        <v>2</v>
      </c>
      <c r="M79" s="154">
        <f t="shared" si="20"/>
        <v>2</v>
      </c>
      <c r="O79" s="153">
        <v>1</v>
      </c>
      <c r="P79" s="149">
        <v>2</v>
      </c>
      <c r="Q79" s="154">
        <f t="shared" si="21"/>
        <v>2</v>
      </c>
    </row>
    <row r="80" spans="1:17" ht="15" x14ac:dyDescent="0.25">
      <c r="A80" s="21"/>
      <c r="B80" s="43" t="s">
        <v>10</v>
      </c>
      <c r="C80" s="77" t="s">
        <v>1</v>
      </c>
      <c r="D80" s="51"/>
      <c r="E80" s="52"/>
      <c r="G80" s="110"/>
      <c r="H80" s="111"/>
      <c r="I80" s="112">
        <f>SUM(I81:I87)</f>
        <v>732</v>
      </c>
      <c r="K80" s="110"/>
      <c r="L80" s="111"/>
      <c r="M80" s="112">
        <f>SUM(M81:M87)</f>
        <v>576</v>
      </c>
      <c r="O80" s="110"/>
      <c r="P80" s="111"/>
      <c r="Q80" s="112">
        <f>SUM(Q81:Q87)</f>
        <v>568</v>
      </c>
    </row>
    <row r="81" spans="1:17" ht="15" x14ac:dyDescent="0.25">
      <c r="A81" s="21"/>
      <c r="B81" s="134" t="s">
        <v>54</v>
      </c>
      <c r="C81" s="131"/>
      <c r="D81" s="132"/>
      <c r="E81" s="133"/>
      <c r="F81" s="123"/>
      <c r="G81" s="135">
        <v>1</v>
      </c>
      <c r="H81" s="136">
        <v>107</v>
      </c>
      <c r="I81" s="137">
        <f>G81*H81</f>
        <v>107</v>
      </c>
      <c r="J81" s="123"/>
      <c r="K81" s="135">
        <v>1</v>
      </c>
      <c r="L81" s="136">
        <v>73</v>
      </c>
      <c r="M81" s="137">
        <f>K81*L81</f>
        <v>73</v>
      </c>
      <c r="O81" s="135">
        <v>1</v>
      </c>
      <c r="P81" s="136">
        <v>73</v>
      </c>
      <c r="Q81" s="137">
        <f>O81*P81</f>
        <v>73</v>
      </c>
    </row>
    <row r="82" spans="1:17" ht="15" x14ac:dyDescent="0.25">
      <c r="A82" s="21"/>
      <c r="B82" s="134" t="s">
        <v>57</v>
      </c>
      <c r="C82" s="131"/>
      <c r="D82" s="132"/>
      <c r="E82" s="133"/>
      <c r="F82" s="123"/>
      <c r="G82" s="135">
        <v>1</v>
      </c>
      <c r="H82" s="136">
        <v>64</v>
      </c>
      <c r="I82" s="137">
        <f t="shared" ref="I82:I85" si="22">G82*H82</f>
        <v>64</v>
      </c>
      <c r="J82" s="123"/>
      <c r="K82" s="135">
        <v>1</v>
      </c>
      <c r="L82" s="136">
        <f>17+10+3</f>
        <v>30</v>
      </c>
      <c r="M82" s="137">
        <f t="shared" ref="M82:M85" si="23">K82*L82</f>
        <v>30</v>
      </c>
      <c r="O82" s="135">
        <v>1</v>
      </c>
      <c r="P82" s="136">
        <f>17+10+3</f>
        <v>30</v>
      </c>
      <c r="Q82" s="137">
        <f t="shared" ref="Q82:Q85" si="24">O82*P82</f>
        <v>30</v>
      </c>
    </row>
    <row r="83" spans="1:17" ht="15" x14ac:dyDescent="0.25">
      <c r="A83" s="21"/>
      <c r="B83" s="134" t="s">
        <v>65</v>
      </c>
      <c r="C83" s="131"/>
      <c r="D83" s="132"/>
      <c r="E83" s="133"/>
      <c r="F83" s="123"/>
      <c r="G83" s="135">
        <v>1</v>
      </c>
      <c r="H83" s="136">
        <v>248</v>
      </c>
      <c r="I83" s="137">
        <f t="shared" si="22"/>
        <v>248</v>
      </c>
      <c r="J83" s="123"/>
      <c r="K83" s="135">
        <v>1</v>
      </c>
      <c r="L83" s="136">
        <v>186</v>
      </c>
      <c r="M83" s="137">
        <f t="shared" si="23"/>
        <v>186</v>
      </c>
      <c r="O83" s="135">
        <v>1</v>
      </c>
      <c r="P83" s="136">
        <f>50+92+42</f>
        <v>184</v>
      </c>
      <c r="Q83" s="137">
        <f t="shared" si="24"/>
        <v>184</v>
      </c>
    </row>
    <row r="84" spans="1:17" ht="15" x14ac:dyDescent="0.25">
      <c r="A84" s="21"/>
      <c r="B84" s="134" t="s">
        <v>66</v>
      </c>
      <c r="C84" s="131"/>
      <c r="D84" s="132"/>
      <c r="E84" s="133"/>
      <c r="F84" s="123"/>
      <c r="G84" s="135">
        <v>1</v>
      </c>
      <c r="H84" s="136">
        <v>53</v>
      </c>
      <c r="I84" s="137">
        <f t="shared" si="22"/>
        <v>53</v>
      </c>
      <c r="J84" s="123"/>
      <c r="K84" s="135">
        <v>1</v>
      </c>
      <c r="L84" s="136">
        <v>140</v>
      </c>
      <c r="M84" s="137">
        <f t="shared" si="23"/>
        <v>140</v>
      </c>
      <c r="O84" s="135">
        <v>1</v>
      </c>
      <c r="P84" s="136">
        <v>137</v>
      </c>
      <c r="Q84" s="137">
        <f t="shared" si="24"/>
        <v>137</v>
      </c>
    </row>
    <row r="85" spans="1:17" ht="15" x14ac:dyDescent="0.25">
      <c r="A85" s="21"/>
      <c r="B85" s="134" t="s">
        <v>67</v>
      </c>
      <c r="C85" s="131"/>
      <c r="D85" s="132"/>
      <c r="E85" s="133"/>
      <c r="F85" s="123"/>
      <c r="G85" s="135">
        <v>1</v>
      </c>
      <c r="H85" s="136">
        <v>162</v>
      </c>
      <c r="I85" s="137">
        <f t="shared" si="22"/>
        <v>162</v>
      </c>
      <c r="J85" s="123"/>
      <c r="K85" s="135">
        <v>1</v>
      </c>
      <c r="L85" s="136">
        <v>43</v>
      </c>
      <c r="M85" s="137">
        <f t="shared" si="23"/>
        <v>43</v>
      </c>
      <c r="O85" s="135">
        <v>1</v>
      </c>
      <c r="P85" s="136">
        <v>42</v>
      </c>
      <c r="Q85" s="137">
        <f t="shared" si="24"/>
        <v>42</v>
      </c>
    </row>
    <row r="86" spans="1:17" ht="15" x14ac:dyDescent="0.25">
      <c r="A86" s="21"/>
      <c r="B86" s="134" t="s">
        <v>55</v>
      </c>
      <c r="C86" s="131"/>
      <c r="D86" s="132"/>
      <c r="E86" s="133"/>
      <c r="F86" s="123"/>
      <c r="G86" s="135"/>
      <c r="H86" s="136">
        <f>18+12+10+10</f>
        <v>50</v>
      </c>
      <c r="I86" s="137">
        <f>H86</f>
        <v>50</v>
      </c>
      <c r="J86" s="123"/>
      <c r="K86" s="135"/>
      <c r="L86" s="136">
        <f>23+16+9</f>
        <v>48</v>
      </c>
      <c r="M86" s="137">
        <f>L86</f>
        <v>48</v>
      </c>
      <c r="O86" s="135"/>
      <c r="P86" s="136">
        <f>22+15+9</f>
        <v>46</v>
      </c>
      <c r="Q86" s="137">
        <f>P86</f>
        <v>46</v>
      </c>
    </row>
    <row r="87" spans="1:17" ht="15" x14ac:dyDescent="0.25">
      <c r="A87" s="21"/>
      <c r="B87" s="134" t="s">
        <v>56</v>
      </c>
      <c r="C87" s="131"/>
      <c r="D87" s="132"/>
      <c r="E87" s="133"/>
      <c r="F87" s="123"/>
      <c r="G87" s="135"/>
      <c r="H87" s="136">
        <f>16+12+10+10</f>
        <v>48</v>
      </c>
      <c r="I87" s="137">
        <f t="shared" ref="I87" si="25">H87</f>
        <v>48</v>
      </c>
      <c r="J87" s="123"/>
      <c r="K87" s="135"/>
      <c r="L87" s="136">
        <f>25+9+13+9</f>
        <v>56</v>
      </c>
      <c r="M87" s="137">
        <f t="shared" ref="M87" si="26">L87</f>
        <v>56</v>
      </c>
      <c r="O87" s="135"/>
      <c r="P87" s="136">
        <f>24+9+14+9</f>
        <v>56</v>
      </c>
      <c r="Q87" s="137">
        <f t="shared" ref="Q87" si="27">P87</f>
        <v>56</v>
      </c>
    </row>
    <row r="88" spans="1:17" ht="15" x14ac:dyDescent="0.25">
      <c r="A88" s="21"/>
      <c r="B88" s="53" t="s">
        <v>7</v>
      </c>
      <c r="C88" s="76" t="s">
        <v>1</v>
      </c>
      <c r="D88" s="54"/>
      <c r="E88" s="55"/>
      <c r="G88" s="107"/>
      <c r="H88" s="108"/>
      <c r="I88" s="109">
        <f>SUM(I89:I98)</f>
        <v>162</v>
      </c>
      <c r="K88" s="107"/>
      <c r="L88" s="108"/>
      <c r="M88" s="109" t="e">
        <f>SUM(M89:M98)</f>
        <v>#REF!</v>
      </c>
      <c r="O88" s="107"/>
      <c r="P88" s="108"/>
      <c r="Q88" s="109">
        <f>SUM(Q89:Q98)</f>
        <v>225</v>
      </c>
    </row>
    <row r="89" spans="1:17" ht="15" x14ac:dyDescent="0.25">
      <c r="A89" s="21"/>
      <c r="B89" s="138" t="s">
        <v>53</v>
      </c>
      <c r="C89" s="139"/>
      <c r="D89" s="140"/>
      <c r="E89" s="141"/>
      <c r="F89" s="123"/>
      <c r="G89" s="142">
        <v>1</v>
      </c>
      <c r="H89" s="143">
        <v>34</v>
      </c>
      <c r="I89" s="144">
        <f>G89*H89</f>
        <v>34</v>
      </c>
      <c r="J89" s="123"/>
      <c r="K89" s="142">
        <v>1</v>
      </c>
      <c r="L89" s="143">
        <v>36</v>
      </c>
      <c r="M89" s="144">
        <f>K89*L89</f>
        <v>36</v>
      </c>
      <c r="O89" s="142">
        <v>1</v>
      </c>
      <c r="P89" s="143">
        <v>34</v>
      </c>
      <c r="Q89" s="144">
        <f>O89*P89</f>
        <v>34</v>
      </c>
    </row>
    <row r="90" spans="1:17" ht="15" x14ac:dyDescent="0.25">
      <c r="A90" s="21"/>
      <c r="B90" s="138" t="s">
        <v>99</v>
      </c>
      <c r="C90" s="139"/>
      <c r="D90" s="140"/>
      <c r="E90" s="141"/>
      <c r="F90" s="123"/>
      <c r="G90" s="142">
        <v>1</v>
      </c>
      <c r="H90" s="143">
        <v>10</v>
      </c>
      <c r="I90" s="144">
        <f t="shared" ref="I90:I98" si="28">G90*H90</f>
        <v>10</v>
      </c>
      <c r="J90" s="123"/>
      <c r="K90" s="142">
        <v>1</v>
      </c>
      <c r="L90" s="143">
        <v>10</v>
      </c>
      <c r="M90" s="144">
        <f t="shared" ref="M90:M98" si="29">K90*L90</f>
        <v>10</v>
      </c>
      <c r="O90" s="142">
        <v>1</v>
      </c>
      <c r="P90" s="143">
        <v>6</v>
      </c>
      <c r="Q90" s="144">
        <f t="shared" ref="Q90:Q94" si="30">O90*P90</f>
        <v>6</v>
      </c>
    </row>
    <row r="91" spans="1:17" ht="15" x14ac:dyDescent="0.25">
      <c r="A91" s="21"/>
      <c r="B91" s="138" t="s">
        <v>101</v>
      </c>
      <c r="C91" s="139"/>
      <c r="D91" s="140"/>
      <c r="E91" s="141"/>
      <c r="F91" s="123"/>
      <c r="G91" s="142"/>
      <c r="H91" s="143"/>
      <c r="I91" s="144"/>
      <c r="J91" s="123"/>
      <c r="K91" s="142"/>
      <c r="L91" s="143"/>
      <c r="M91" s="144"/>
      <c r="O91" s="142">
        <v>1</v>
      </c>
      <c r="P91" s="143">
        <v>3</v>
      </c>
      <c r="Q91" s="144">
        <f t="shared" si="30"/>
        <v>3</v>
      </c>
    </row>
    <row r="92" spans="1:17" ht="15" x14ac:dyDescent="0.25">
      <c r="A92" s="21"/>
      <c r="B92" s="138" t="s">
        <v>100</v>
      </c>
      <c r="C92" s="139"/>
      <c r="D92" s="140"/>
      <c r="E92" s="141"/>
      <c r="F92" s="123"/>
      <c r="G92" s="142">
        <v>1</v>
      </c>
      <c r="H92" s="143">
        <v>9</v>
      </c>
      <c r="I92" s="144">
        <f t="shared" si="28"/>
        <v>9</v>
      </c>
      <c r="J92" s="123"/>
      <c r="K92" s="142">
        <v>1</v>
      </c>
      <c r="L92" s="143">
        <v>9</v>
      </c>
      <c r="M92" s="144">
        <f t="shared" si="29"/>
        <v>9</v>
      </c>
      <c r="O92" s="142">
        <v>1</v>
      </c>
      <c r="P92" s="143">
        <v>2</v>
      </c>
      <c r="Q92" s="144">
        <f t="shared" si="30"/>
        <v>2</v>
      </c>
    </row>
    <row r="93" spans="1:17" ht="15" x14ac:dyDescent="0.25">
      <c r="A93" s="21"/>
      <c r="B93" s="138" t="s">
        <v>102</v>
      </c>
      <c r="C93" s="139"/>
      <c r="D93" s="140"/>
      <c r="E93" s="141"/>
      <c r="F93" s="123"/>
      <c r="G93" s="142"/>
      <c r="H93" s="143"/>
      <c r="I93" s="144"/>
      <c r="J93" s="123"/>
      <c r="K93" s="142"/>
      <c r="L93" s="143"/>
      <c r="M93" s="144"/>
      <c r="O93" s="142">
        <v>1</v>
      </c>
      <c r="P93" s="143">
        <v>3</v>
      </c>
      <c r="Q93" s="144">
        <f t="shared" si="30"/>
        <v>3</v>
      </c>
    </row>
    <row r="94" spans="1:17" ht="15" x14ac:dyDescent="0.25">
      <c r="A94" s="21"/>
      <c r="B94" s="138" t="s">
        <v>88</v>
      </c>
      <c r="C94" s="139"/>
      <c r="D94" s="140"/>
      <c r="E94" s="141"/>
      <c r="F94" s="123"/>
      <c r="G94" s="142">
        <v>1</v>
      </c>
      <c r="H94" s="143">
        <v>3</v>
      </c>
      <c r="I94" s="144">
        <f t="shared" si="28"/>
        <v>3</v>
      </c>
      <c r="J94" s="123"/>
      <c r="K94" s="142">
        <v>1</v>
      </c>
      <c r="L94" s="143">
        <v>6</v>
      </c>
      <c r="M94" s="144">
        <f t="shared" si="29"/>
        <v>6</v>
      </c>
      <c r="O94" s="142">
        <v>1</v>
      </c>
      <c r="P94" s="143">
        <v>6</v>
      </c>
      <c r="Q94" s="144">
        <f t="shared" si="30"/>
        <v>6</v>
      </c>
    </row>
    <row r="95" spans="1:17" ht="16.350000000000001" customHeight="1" x14ac:dyDescent="0.25">
      <c r="A95" s="21"/>
      <c r="B95" s="138" t="s">
        <v>89</v>
      </c>
      <c r="C95" s="139"/>
      <c r="D95" s="140"/>
      <c r="E95" s="141"/>
      <c r="F95" s="123"/>
      <c r="G95" s="142">
        <v>1</v>
      </c>
      <c r="H95" s="143">
        <v>41</v>
      </c>
      <c r="I95" s="144">
        <f t="shared" si="28"/>
        <v>41</v>
      </c>
      <c r="J95" s="123"/>
      <c r="K95" s="142">
        <v>1</v>
      </c>
      <c r="L95" s="145">
        <v>124</v>
      </c>
      <c r="M95" s="146" t="e">
        <f>#REF!*L95</f>
        <v>#REF!</v>
      </c>
      <c r="O95" s="142">
        <v>1</v>
      </c>
      <c r="P95" s="145">
        <v>124</v>
      </c>
      <c r="Q95" s="146">
        <f>O95*P95</f>
        <v>124</v>
      </c>
    </row>
    <row r="96" spans="1:17" ht="15" x14ac:dyDescent="0.25">
      <c r="A96" s="21"/>
      <c r="B96" s="138" t="s">
        <v>103</v>
      </c>
      <c r="C96" s="139"/>
      <c r="D96" s="140"/>
      <c r="E96" s="141"/>
      <c r="F96" s="123"/>
      <c r="G96" s="142">
        <v>1</v>
      </c>
      <c r="H96" s="143">
        <v>13</v>
      </c>
      <c r="I96" s="144">
        <f t="shared" ref="I96:I97" si="31">G96*H96</f>
        <v>13</v>
      </c>
      <c r="J96" s="123"/>
      <c r="K96" s="142">
        <v>1</v>
      </c>
      <c r="L96" s="143">
        <v>13</v>
      </c>
      <c r="M96" s="144">
        <v>9</v>
      </c>
      <c r="O96" s="142">
        <v>1</v>
      </c>
      <c r="P96" s="143">
        <v>9</v>
      </c>
      <c r="Q96" s="144">
        <v>9</v>
      </c>
    </row>
    <row r="97" spans="1:17" ht="15" x14ac:dyDescent="0.25">
      <c r="A97" s="21"/>
      <c r="B97" s="138" t="s">
        <v>60</v>
      </c>
      <c r="C97" s="139"/>
      <c r="D97" s="140"/>
      <c r="E97" s="141"/>
      <c r="F97" s="123"/>
      <c r="G97" s="142">
        <v>1</v>
      </c>
      <c r="H97" s="143">
        <v>4</v>
      </c>
      <c r="I97" s="144">
        <f t="shared" si="31"/>
        <v>4</v>
      </c>
      <c r="J97" s="123"/>
      <c r="K97" s="142">
        <v>1</v>
      </c>
      <c r="L97" s="143">
        <v>8</v>
      </c>
      <c r="M97" s="144">
        <f t="shared" si="29"/>
        <v>8</v>
      </c>
      <c r="O97" s="142">
        <v>1</v>
      </c>
      <c r="P97" s="143">
        <v>8</v>
      </c>
      <c r="Q97" s="144">
        <f t="shared" ref="Q97:Q98" si="32">O97*P97</f>
        <v>8</v>
      </c>
    </row>
    <row r="98" spans="1:17" ht="15.75" thickBot="1" x14ac:dyDescent="0.3">
      <c r="A98" s="21"/>
      <c r="B98" s="138" t="s">
        <v>68</v>
      </c>
      <c r="C98" s="139"/>
      <c r="D98" s="140"/>
      <c r="E98" s="141"/>
      <c r="F98" s="123"/>
      <c r="G98" s="142">
        <v>1</v>
      </c>
      <c r="H98" s="143">
        <v>48</v>
      </c>
      <c r="I98" s="144">
        <f t="shared" si="28"/>
        <v>48</v>
      </c>
      <c r="J98" s="123"/>
      <c r="K98" s="142">
        <v>1</v>
      </c>
      <c r="L98" s="143">
        <v>30</v>
      </c>
      <c r="M98" s="144">
        <f t="shared" si="29"/>
        <v>30</v>
      </c>
      <c r="O98" s="142">
        <v>1</v>
      </c>
      <c r="P98" s="143">
        <v>30</v>
      </c>
      <c r="Q98" s="144">
        <f t="shared" si="32"/>
        <v>30</v>
      </c>
    </row>
    <row r="99" spans="1:17" ht="15.75" thickBot="1" x14ac:dyDescent="0.25">
      <c r="A99" s="7" t="s">
        <v>78</v>
      </c>
      <c r="B99" s="87"/>
      <c r="C99" s="87"/>
      <c r="D99" s="87"/>
      <c r="E99" s="92">
        <f>E76</f>
        <v>5</v>
      </c>
      <c r="F99" s="89"/>
      <c r="G99" s="7"/>
      <c r="H99" s="87"/>
      <c r="I99" s="91">
        <f>I73+I76+I80+I88</f>
        <v>929</v>
      </c>
      <c r="K99" s="7"/>
      <c r="L99" s="87"/>
      <c r="M99" s="91" t="e">
        <f>M73+M76+M80+M88</f>
        <v>#REF!</v>
      </c>
      <c r="O99" s="7"/>
      <c r="P99" s="87"/>
      <c r="Q99" s="91">
        <f>Q73+Q76+Q80+Q88</f>
        <v>847</v>
      </c>
    </row>
    <row r="100" spans="1:17" x14ac:dyDescent="0.2">
      <c r="B100" s="5"/>
      <c r="C100" s="5"/>
    </row>
    <row r="101" spans="1:17" ht="13.5" thickBot="1" x14ac:dyDescent="0.25">
      <c r="B101" s="5"/>
      <c r="C101" s="5"/>
    </row>
    <row r="102" spans="1:17" ht="18.75" thickBot="1" x14ac:dyDescent="0.25">
      <c r="B102" s="22" t="s">
        <v>0</v>
      </c>
      <c r="C102" s="2"/>
      <c r="E102" s="20">
        <f>E99+E71+E48+E28</f>
        <v>2477</v>
      </c>
      <c r="I102" s="20" t="e">
        <f>I99+I71+I48+I28</f>
        <v>#REF!</v>
      </c>
      <c r="M102" s="20" t="e">
        <f>M99+M71+M48+M28+#REF!</f>
        <v>#REF!</v>
      </c>
      <c r="Q102" s="20">
        <f>Q99+Q71+Q48+Q28</f>
        <v>3787</v>
      </c>
    </row>
    <row r="104" spans="1:17" ht="13.5" thickBot="1" x14ac:dyDescent="0.25"/>
    <row r="105" spans="1:17" ht="15.75" thickBot="1" x14ac:dyDescent="0.25">
      <c r="B105" s="7" t="s">
        <v>79</v>
      </c>
      <c r="C105" s="88"/>
    </row>
    <row r="106" spans="1:17" ht="14.25" x14ac:dyDescent="0.2">
      <c r="B106" s="1" t="s">
        <v>72</v>
      </c>
      <c r="C106" s="113">
        <f>1016+432</f>
        <v>1448</v>
      </c>
      <c r="D106" s="1" t="s">
        <v>80</v>
      </c>
      <c r="E106" s="1">
        <v>1016</v>
      </c>
    </row>
    <row r="107" spans="1:17" ht="14.25" x14ac:dyDescent="0.2">
      <c r="B107" s="1" t="s">
        <v>73</v>
      </c>
      <c r="C107" s="113">
        <v>110</v>
      </c>
    </row>
    <row r="108" spans="1:17" ht="14.25" x14ac:dyDescent="0.2">
      <c r="B108" s="1" t="s">
        <v>70</v>
      </c>
      <c r="C108" s="113">
        <v>1092</v>
      </c>
    </row>
    <row r="109" spans="1:17" ht="15" thickBot="1" x14ac:dyDescent="0.25">
      <c r="B109" s="1" t="s">
        <v>71</v>
      </c>
      <c r="C109" s="113">
        <v>1015</v>
      </c>
    </row>
    <row r="110" spans="1:17" ht="15.75" thickBot="1" x14ac:dyDescent="0.25">
      <c r="B110" s="7" t="s">
        <v>74</v>
      </c>
      <c r="C110" s="91">
        <f>SUM(C106:C109)</f>
        <v>3665</v>
      </c>
    </row>
  </sheetData>
  <mergeCells count="8">
    <mergeCell ref="O4:Q4"/>
    <mergeCell ref="K4:M4"/>
    <mergeCell ref="B16:B17"/>
    <mergeCell ref="B22:B23"/>
    <mergeCell ref="K27:M27"/>
    <mergeCell ref="C4:E4"/>
    <mergeCell ref="G4:I4"/>
    <mergeCell ref="B18:B20"/>
  </mergeCells>
  <phoneticPr fontId="18" type="noConversion"/>
  <pageMargins left="0.25" right="0.25" top="0.75" bottom="0.75" header="0.3" footer="0.3"/>
  <pageSetup paperSize="9" scale="42" orientation="portrait" r:id="rId1"/>
  <headerFooter alignWithMargins="0">
    <oddHeader>&amp;A</oddHeader>
    <oddFooter>Page &amp;P</oddFooter>
  </headerFooter>
  <ignoredErrors>
    <ignoredError sqref="I27 I34 I80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Surfaces</vt:lpstr>
      <vt:lpstr>Surfaces!Zone_d_impression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Sébastien CLAUDE</cp:lastModifiedBy>
  <cp:lastPrinted>2023-03-29T11:15:20Z</cp:lastPrinted>
  <dcterms:created xsi:type="dcterms:W3CDTF">2014-05-07T07:53:12Z</dcterms:created>
  <dcterms:modified xsi:type="dcterms:W3CDTF">2025-06-30T12:03:06Z</dcterms:modified>
  <cp:category/>
</cp:coreProperties>
</file>